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ager Finance\Desktop\Financial March 2026\"/>
    </mc:Choice>
  </mc:AlternateContent>
  <bookViews>
    <workbookView xWindow="0" yWindow="0" windowWidth="2370" windowHeight="0" activeTab="5"/>
  </bookViews>
  <sheets>
    <sheet name="Deposits" sheetId="3" r:id="rId1"/>
    <sheet name="Loans" sheetId="6" r:id="rId2"/>
    <sheet name="Operational results" sheetId="5" r:id="rId3"/>
    <sheet name="P &amp; L" sheetId="7" r:id="rId4"/>
    <sheet name="Balance Sheet" sheetId="8" r:id="rId5"/>
    <sheet name="CashFlows" sheetId="10" r:id="rId6"/>
  </sheets>
  <definedNames>
    <definedName name="_xlnm.Print_Area" localSheetId="4">'Balance Sheet'!$A$7:$E$32</definedName>
    <definedName name="_xlnm.Print_Area" localSheetId="5">CashFlows!$A$2:$F$37</definedName>
    <definedName name="_xlnm.Print_Area" localSheetId="0">Deposits!$B$2:$Q$22</definedName>
    <definedName name="_xlnm.Print_Area" localSheetId="1">Loans!$B$20:$O$40</definedName>
    <definedName name="_xlnm.Print_Area" localSheetId="2">'Operational results'!$B$4:$N$48</definedName>
    <definedName name="_xlnm.Print_Area" localSheetId="3">'P &amp; L'!$A$2:$K$28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0" l="1"/>
  <c r="B22" i="8" l="1"/>
  <c r="B21" i="8"/>
  <c r="I14" i="7"/>
  <c r="I11" i="7"/>
  <c r="I10" i="7"/>
  <c r="F32" i="6" l="1"/>
  <c r="N27" i="6" l="1"/>
  <c r="O15" i="3"/>
  <c r="I38" i="5" l="1"/>
  <c r="H19" i="7" l="1"/>
  <c r="H20" i="7"/>
  <c r="H18" i="7"/>
  <c r="H14" i="7"/>
  <c r="H11" i="7"/>
  <c r="H10" i="7"/>
  <c r="F21" i="7" l="1"/>
  <c r="M28" i="6" l="1"/>
  <c r="M29" i="6"/>
  <c r="M30" i="6"/>
  <c r="M31" i="6"/>
  <c r="M32" i="6"/>
  <c r="M33" i="6"/>
  <c r="M34" i="6"/>
  <c r="C39" i="8" l="1"/>
  <c r="D39" i="8"/>
  <c r="E39" i="8"/>
  <c r="H24" i="7"/>
  <c r="M11" i="3"/>
  <c r="M12" i="3"/>
  <c r="M13" i="3"/>
  <c r="M14" i="3"/>
  <c r="M10" i="3"/>
  <c r="H28" i="5" l="1"/>
  <c r="G28" i="5" s="1"/>
  <c r="H27" i="5"/>
  <c r="G27" i="5" s="1"/>
  <c r="F38" i="5" l="1"/>
  <c r="F16" i="5"/>
  <c r="I21" i="7" l="1"/>
  <c r="G21" i="7"/>
  <c r="E21" i="7"/>
  <c r="D21" i="7"/>
  <c r="J20" i="7"/>
  <c r="K20" i="7" s="1"/>
  <c r="J19" i="7"/>
  <c r="J18" i="7"/>
  <c r="K18" i="7" s="1"/>
  <c r="J14" i="7"/>
  <c r="K14" i="7" s="1"/>
  <c r="I12" i="7"/>
  <c r="I15" i="7" s="1"/>
  <c r="F12" i="7"/>
  <c r="F15" i="7" s="1"/>
  <c r="E12" i="7"/>
  <c r="E15" i="7" s="1"/>
  <c r="D12" i="7"/>
  <c r="D15" i="7" s="1"/>
  <c r="K13" i="5"/>
  <c r="K14" i="5"/>
  <c r="C38" i="5"/>
  <c r="I23" i="7" l="1"/>
  <c r="I25" i="7" s="1"/>
  <c r="I26" i="7" s="1"/>
  <c r="I27" i="7" s="1"/>
  <c r="D23" i="7"/>
  <c r="D25" i="7" s="1"/>
  <c r="D26" i="7" s="1"/>
  <c r="D27" i="7" s="1"/>
  <c r="F23" i="7"/>
  <c r="D37" i="8" s="1"/>
  <c r="E23" i="7"/>
  <c r="K19" i="7"/>
  <c r="J21" i="7"/>
  <c r="K21" i="7" s="1"/>
  <c r="J10" i="7"/>
  <c r="K10" i="7" s="1"/>
  <c r="H21" i="7"/>
  <c r="K37" i="5"/>
  <c r="J37" i="5" s="1"/>
  <c r="K36" i="5"/>
  <c r="J36" i="5" s="1"/>
  <c r="K35" i="5"/>
  <c r="K40" i="5"/>
  <c r="J40" i="5" s="1"/>
  <c r="K29" i="5"/>
  <c r="K28" i="5"/>
  <c r="J28" i="5" s="1"/>
  <c r="K27" i="5"/>
  <c r="J27" i="5" s="1"/>
  <c r="K20" i="5"/>
  <c r="J20" i="5" s="1"/>
  <c r="K21" i="5"/>
  <c r="J21" i="5" s="1"/>
  <c r="K19" i="5"/>
  <c r="J14" i="5"/>
  <c r="J13" i="5"/>
  <c r="L38" i="5"/>
  <c r="L30" i="5"/>
  <c r="L22" i="5"/>
  <c r="B37" i="8" l="1"/>
  <c r="F25" i="7"/>
  <c r="F26" i="7" s="1"/>
  <c r="F27" i="7" s="1"/>
  <c r="E25" i="7"/>
  <c r="E26" i="7" s="1"/>
  <c r="E27" i="7" s="1"/>
  <c r="C37" i="8"/>
  <c r="K22" i="5"/>
  <c r="K30" i="5"/>
  <c r="J19" i="5"/>
  <c r="J22" i="5" s="1"/>
  <c r="K38" i="5"/>
  <c r="O35" i="6"/>
  <c r="M27" i="6"/>
  <c r="N31" i="6"/>
  <c r="N33" i="6"/>
  <c r="N34" i="6"/>
  <c r="N28" i="6"/>
  <c r="N29" i="6"/>
  <c r="N30" i="6"/>
  <c r="N11" i="3"/>
  <c r="N12" i="3"/>
  <c r="N13" i="3"/>
  <c r="N14" i="3"/>
  <c r="N10" i="3"/>
  <c r="N15" i="3" l="1"/>
  <c r="N32" i="6"/>
  <c r="N35" i="6" s="1"/>
  <c r="H37" i="5"/>
  <c r="G37" i="5" s="1"/>
  <c r="H21" i="5"/>
  <c r="G21" i="5" s="1"/>
  <c r="H20" i="5"/>
  <c r="G20" i="5" s="1"/>
  <c r="H19" i="5"/>
  <c r="H14" i="5"/>
  <c r="G14" i="5"/>
  <c r="H13" i="5"/>
  <c r="G13" i="5" s="1"/>
  <c r="J38" i="5"/>
  <c r="I30" i="5"/>
  <c r="J30" i="5" s="1"/>
  <c r="I22" i="5"/>
  <c r="U11" i="3" l="1"/>
  <c r="U12" i="3"/>
  <c r="U13" i="3"/>
  <c r="U14" i="3"/>
  <c r="U10" i="3"/>
  <c r="K14" i="3"/>
  <c r="J14" i="3"/>
  <c r="K13" i="3"/>
  <c r="J13" i="3"/>
  <c r="K12" i="3"/>
  <c r="J12" i="3"/>
  <c r="K11" i="3"/>
  <c r="J11" i="3"/>
  <c r="K10" i="3"/>
  <c r="J10" i="3"/>
  <c r="T28" i="6"/>
  <c r="T29" i="6"/>
  <c r="T30" i="6"/>
  <c r="T31" i="6"/>
  <c r="T32" i="6"/>
  <c r="T33" i="6"/>
  <c r="T34" i="6"/>
  <c r="T27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E37" i="5" l="1"/>
  <c r="D37" i="5" s="1"/>
  <c r="E28" i="5"/>
  <c r="D28" i="5" s="1"/>
  <c r="E27" i="5"/>
  <c r="D27" i="5" s="1"/>
  <c r="E21" i="5"/>
  <c r="D21" i="5" s="1"/>
  <c r="E20" i="5"/>
  <c r="D20" i="5" s="1"/>
  <c r="E19" i="5"/>
  <c r="E14" i="5"/>
  <c r="D14" i="5"/>
  <c r="E13" i="5"/>
  <c r="D13" i="5" s="1"/>
  <c r="F30" i="5" l="1"/>
  <c r="H30" i="5" s="1"/>
  <c r="G30" i="5" s="1"/>
  <c r="F22" i="5"/>
  <c r="H22" i="5" s="1"/>
  <c r="G22" i="5" s="1"/>
  <c r="F24" i="5" l="1"/>
  <c r="H34" i="6"/>
  <c r="G34" i="6"/>
  <c r="H31" i="6"/>
  <c r="G31" i="6"/>
  <c r="H29" i="6"/>
  <c r="G29" i="6"/>
  <c r="H28" i="6"/>
  <c r="G28" i="6"/>
  <c r="H27" i="6"/>
  <c r="G27" i="6"/>
  <c r="H32" i="6"/>
  <c r="H14" i="3"/>
  <c r="G14" i="3"/>
  <c r="H13" i="3"/>
  <c r="G13" i="3"/>
  <c r="H12" i="3"/>
  <c r="G12" i="3"/>
  <c r="H11" i="3"/>
  <c r="G11" i="3"/>
  <c r="H10" i="3"/>
  <c r="G10" i="3"/>
  <c r="F32" i="5" l="1"/>
  <c r="G32" i="6"/>
  <c r="C16" i="10"/>
  <c r="F42" i="5" l="1"/>
  <c r="C30" i="5" l="1"/>
  <c r="E30" i="5" s="1"/>
  <c r="D30" i="5" s="1"/>
  <c r="C22" i="5"/>
  <c r="E22" i="5" s="1"/>
  <c r="D22" i="5" s="1"/>
  <c r="C16" i="5"/>
  <c r="D16" i="5"/>
  <c r="E16" i="5"/>
  <c r="H16" i="5"/>
  <c r="G16" i="5" s="1"/>
  <c r="I16" i="5"/>
  <c r="I24" i="5" s="1"/>
  <c r="J16" i="5"/>
  <c r="K16" i="5"/>
  <c r="K24" i="5" s="1"/>
  <c r="L16" i="5"/>
  <c r="L24" i="5" s="1"/>
  <c r="L32" i="5" s="1"/>
  <c r="L42" i="5" s="1"/>
  <c r="C24" i="5" l="1"/>
  <c r="I32" i="5"/>
  <c r="H24" i="5"/>
  <c r="G24" i="5" s="1"/>
  <c r="J24" i="5"/>
  <c r="K32" i="5"/>
  <c r="G33" i="6"/>
  <c r="H33" i="6"/>
  <c r="H30" i="6"/>
  <c r="G30" i="6"/>
  <c r="I42" i="5" l="1"/>
  <c r="H32" i="5"/>
  <c r="G32" i="5" s="1"/>
  <c r="J32" i="5"/>
  <c r="L35" i="6"/>
  <c r="M35" i="6" s="1"/>
  <c r="K42" i="5" l="1"/>
  <c r="J42" i="5" s="1"/>
  <c r="H42" i="5"/>
  <c r="G42" i="5" s="1"/>
  <c r="J20" i="10"/>
  <c r="F24" i="10" l="1"/>
  <c r="E24" i="10"/>
  <c r="F20" i="10"/>
  <c r="E20" i="10"/>
  <c r="F16" i="10"/>
  <c r="F26" i="10" s="1"/>
  <c r="E16" i="10"/>
  <c r="D24" i="10"/>
  <c r="C24" i="10"/>
  <c r="D20" i="10"/>
  <c r="C20" i="10"/>
  <c r="D16" i="10"/>
  <c r="F32" i="10" l="1"/>
  <c r="F37" i="10" s="1"/>
  <c r="D26" i="10"/>
  <c r="D32" i="10" s="1"/>
  <c r="E26" i="10"/>
  <c r="E32" i="10" s="1"/>
  <c r="E37" i="10" s="1"/>
  <c r="C26" i="10"/>
  <c r="C32" i="10" s="1"/>
  <c r="C37" i="10" s="1"/>
  <c r="D37" i="10" l="1"/>
  <c r="B39" i="8"/>
  <c r="B24" i="8" l="1"/>
  <c r="E32" i="8"/>
  <c r="E24" i="8"/>
  <c r="E18" i="8"/>
  <c r="D32" i="8"/>
  <c r="D38" i="8" s="1"/>
  <c r="C32" i="8"/>
  <c r="C38" i="8" s="1"/>
  <c r="B32" i="8"/>
  <c r="G30" i="8" s="1"/>
  <c r="C24" i="8"/>
  <c r="D24" i="8"/>
  <c r="C18" i="8"/>
  <c r="B18" i="8"/>
  <c r="D18" i="8"/>
  <c r="E40" i="8" l="1"/>
  <c r="D40" i="8"/>
  <c r="C40" i="8"/>
  <c r="B40" i="8"/>
  <c r="B26" i="8"/>
  <c r="C26" i="8"/>
  <c r="C34" i="8" s="1"/>
  <c r="D26" i="8"/>
  <c r="D34" i="8" s="1"/>
  <c r="E26" i="8"/>
  <c r="E34" i="8" s="1"/>
  <c r="B38" i="8" l="1"/>
  <c r="D28" i="6" l="1"/>
  <c r="D29" i="6"/>
  <c r="D30" i="6"/>
  <c r="D31" i="6"/>
  <c r="D32" i="6"/>
  <c r="D33" i="6"/>
  <c r="D34" i="6"/>
  <c r="D27" i="6"/>
  <c r="E28" i="6"/>
  <c r="E29" i="6"/>
  <c r="E30" i="6"/>
  <c r="E31" i="6"/>
  <c r="E32" i="6"/>
  <c r="E33" i="6"/>
  <c r="E34" i="6"/>
  <c r="E27" i="6"/>
  <c r="D11" i="3"/>
  <c r="D12" i="3"/>
  <c r="D13" i="3"/>
  <c r="D14" i="3"/>
  <c r="D10" i="3"/>
  <c r="E11" i="3"/>
  <c r="E12" i="3"/>
  <c r="E13" i="3"/>
  <c r="E14" i="3"/>
  <c r="E10" i="3"/>
  <c r="C15" i="3"/>
  <c r="C32" i="5" l="1"/>
  <c r="E32" i="5" s="1"/>
  <c r="D32" i="5" s="1"/>
  <c r="E24" i="5"/>
  <c r="D24" i="5" s="1"/>
  <c r="T35" i="6"/>
  <c r="U34" i="6" s="1"/>
  <c r="I35" i="6"/>
  <c r="F35" i="6"/>
  <c r="C35" i="6"/>
  <c r="L15" i="3"/>
  <c r="I15" i="3"/>
  <c r="F15" i="3"/>
  <c r="M15" i="3" l="1"/>
  <c r="K35" i="6"/>
  <c r="J35" i="6"/>
  <c r="U15" i="3"/>
  <c r="V14" i="3" s="1"/>
  <c r="K15" i="3"/>
  <c r="J15" i="3"/>
  <c r="H15" i="3"/>
  <c r="G15" i="3"/>
  <c r="H35" i="6"/>
  <c r="G35" i="6"/>
  <c r="C42" i="5"/>
  <c r="E42" i="5" s="1"/>
  <c r="D42" i="5" s="1"/>
  <c r="D15" i="3"/>
  <c r="E15" i="3"/>
  <c r="D35" i="6"/>
  <c r="E35" i="6"/>
  <c r="U29" i="6"/>
  <c r="U33" i="6"/>
  <c r="U28" i="6"/>
  <c r="U32" i="6"/>
  <c r="U27" i="6"/>
  <c r="U31" i="6"/>
  <c r="U30" i="6"/>
  <c r="V13" i="3" l="1"/>
  <c r="V11" i="3"/>
  <c r="V12" i="3"/>
  <c r="V10" i="3"/>
  <c r="U35" i="6"/>
  <c r="V15" i="3" l="1"/>
  <c r="G12" i="7" l="1"/>
  <c r="G15" i="7" s="1"/>
  <c r="G23" i="7" s="1"/>
  <c r="H12" i="7"/>
  <c r="G25" i="7" l="1"/>
  <c r="G26" i="7" s="1"/>
  <c r="G27" i="7" s="1"/>
  <c r="E37" i="8"/>
  <c r="E38" i="8" s="1"/>
  <c r="H15" i="7"/>
  <c r="H23" i="7" s="1"/>
  <c r="J12" i="7"/>
  <c r="J11" i="7"/>
  <c r="K11" i="7" s="1"/>
  <c r="K12" i="7" l="1"/>
  <c r="J15" i="7"/>
  <c r="K15" i="7" s="1"/>
  <c r="H25" i="7"/>
  <c r="J23" i="7"/>
  <c r="K23" i="7" s="1"/>
  <c r="J25" i="7" l="1"/>
  <c r="K25" i="7" s="1"/>
  <c r="H26" i="7"/>
  <c r="J26" i="7" s="1"/>
  <c r="K26" i="7" s="1"/>
  <c r="H27" i="7" l="1"/>
  <c r="J27" i="7" s="1"/>
  <c r="K27" i="7" s="1"/>
</calcChain>
</file>

<file path=xl/sharedStrings.xml><?xml version="1.0" encoding="utf-8"?>
<sst xmlns="http://schemas.openxmlformats.org/spreadsheetml/2006/main" count="235" uniqueCount="153">
  <si>
    <t>Net interest income</t>
  </si>
  <si>
    <t>Total income</t>
  </si>
  <si>
    <t>Other operating expenses</t>
  </si>
  <si>
    <t>Total expenses</t>
  </si>
  <si>
    <t>Profits from operations</t>
  </si>
  <si>
    <t>%</t>
  </si>
  <si>
    <t>Current account</t>
  </si>
  <si>
    <t>Interest bearing deposits</t>
  </si>
  <si>
    <t>Savings accounts</t>
  </si>
  <si>
    <t>Call accounts</t>
  </si>
  <si>
    <t>Others</t>
  </si>
  <si>
    <t>Category</t>
  </si>
  <si>
    <t>$</t>
  </si>
  <si>
    <t>Government</t>
  </si>
  <si>
    <t>Corporations</t>
  </si>
  <si>
    <t>Fully drawn advances</t>
  </si>
  <si>
    <t>Commercial (Business)</t>
  </si>
  <si>
    <t>Personal Loans</t>
  </si>
  <si>
    <t>Housing loans</t>
  </si>
  <si>
    <t>Overdrafts</t>
  </si>
  <si>
    <t>SB U/ Debts</t>
  </si>
  <si>
    <t>Total:</t>
  </si>
  <si>
    <t>Operating Results (Quarterly)</t>
  </si>
  <si>
    <t>Customer Deposits and Savings.</t>
  </si>
  <si>
    <t>Loans Portfolio.</t>
  </si>
  <si>
    <t>Mvmt. (%)</t>
  </si>
  <si>
    <t>TOTAL</t>
  </si>
  <si>
    <t>Interest bearing deposit</t>
  </si>
  <si>
    <t>Total</t>
  </si>
  <si>
    <t>Housing Loans</t>
  </si>
  <si>
    <t>Mvmt. ($000s)</t>
  </si>
  <si>
    <t>Quarter 1 ($000s)</t>
  </si>
  <si>
    <t>Quarter 2 ($000s)</t>
  </si>
  <si>
    <t>Quarter 3 ($000s)</t>
  </si>
  <si>
    <t>Quarter 4 ($000s)</t>
  </si>
  <si>
    <t>National Bank of Tuvalu</t>
  </si>
  <si>
    <t>Deposit Growths &amp; Movements</t>
  </si>
  <si>
    <t>Mvmt</t>
  </si>
  <si>
    <t>Mvt</t>
  </si>
  <si>
    <t>National Bank of Tuvalu.</t>
  </si>
  <si>
    <t>Balance Sheets</t>
  </si>
  <si>
    <t>Deposits</t>
  </si>
  <si>
    <t>(%)</t>
  </si>
  <si>
    <t>Interest Income</t>
  </si>
  <si>
    <t>Depreciation</t>
  </si>
  <si>
    <t>Statement of Comprehensive Income</t>
  </si>
  <si>
    <t xml:space="preserve">Year to Date </t>
  </si>
  <si>
    <t>Variance</t>
  </si>
  <si>
    <t>Actual</t>
  </si>
  <si>
    <t>Budget</t>
  </si>
  <si>
    <t>Favourable/</t>
  </si>
  <si>
    <t>(Unfavourable)</t>
  </si>
  <si>
    <t>Interest Expenses</t>
  </si>
  <si>
    <t>Net Interest Income</t>
  </si>
  <si>
    <t>Other Operating Income</t>
  </si>
  <si>
    <t>Net Operating Income</t>
  </si>
  <si>
    <t>Operating Expenses</t>
  </si>
  <si>
    <t>Personnel Expenses</t>
  </si>
  <si>
    <t>Other Operating Expenses</t>
  </si>
  <si>
    <t>Total Operating Expenses</t>
  </si>
  <si>
    <t>Profit before tax and credit impairment</t>
  </si>
  <si>
    <t>Profit before Income Tax</t>
  </si>
  <si>
    <t>Income Tax Expense</t>
  </si>
  <si>
    <t>Total Comprehensive Income for the Year</t>
  </si>
  <si>
    <t>National Bank of Tuvlu</t>
  </si>
  <si>
    <t>Assets</t>
  </si>
  <si>
    <t>Cash &amp; cash equivalent</t>
  </si>
  <si>
    <t>Due from other banks</t>
  </si>
  <si>
    <t>Loans and advances</t>
  </si>
  <si>
    <t>Other assets</t>
  </si>
  <si>
    <t>Property, plant &amp; equipment</t>
  </si>
  <si>
    <t>Total assets</t>
  </si>
  <si>
    <t>Liabilities</t>
  </si>
  <si>
    <t>Deposits of customers</t>
  </si>
  <si>
    <t>Ceditors and accruals</t>
  </si>
  <si>
    <t>Other liability</t>
  </si>
  <si>
    <t>Total liabilities</t>
  </si>
  <si>
    <t>Net assets</t>
  </si>
  <si>
    <t>Shareholder's equity</t>
  </si>
  <si>
    <t>Share capital</t>
  </si>
  <si>
    <t>Retained profits</t>
  </si>
  <si>
    <t>Total shreholder's equity</t>
  </si>
  <si>
    <t>Net Profit</t>
  </si>
  <si>
    <t>Return on Equity (ROE %)</t>
  </si>
  <si>
    <t>Current ratio</t>
  </si>
  <si>
    <t>Debt/ Equity</t>
  </si>
  <si>
    <t>Balance Sheets (Quarterly)</t>
  </si>
  <si>
    <t>Quarterly Data</t>
  </si>
  <si>
    <t>General Reserves</t>
  </si>
  <si>
    <t>Statement of Cashflows</t>
  </si>
  <si>
    <t>Cashflows from operating activities</t>
  </si>
  <si>
    <t>Interest and Commission received</t>
  </si>
  <si>
    <t>Interest Paid</t>
  </si>
  <si>
    <t>Payments to suppliers and employees</t>
  </si>
  <si>
    <t>Net Decrease/(increase) in loans and advances</t>
  </si>
  <si>
    <t>Net Increase/(decrease) in deposits from customers</t>
  </si>
  <si>
    <t>Income Tax paid</t>
  </si>
  <si>
    <t>Cash flows from Investing activity</t>
  </si>
  <si>
    <t>Purchase of property, plant and equipment</t>
  </si>
  <si>
    <t>Net Cash used in Investing activity</t>
  </si>
  <si>
    <t>Cash flows from financing activity</t>
  </si>
  <si>
    <t>Dividends paid</t>
  </si>
  <si>
    <t>Net Cash used in financing activity</t>
  </si>
  <si>
    <t>Net increase in cash and cash equivalents</t>
  </si>
  <si>
    <t>Diff:</t>
  </si>
  <si>
    <t>Cash:</t>
  </si>
  <si>
    <t>FCY</t>
  </si>
  <si>
    <t>Overseas Depos</t>
  </si>
  <si>
    <t>Vostro Accs</t>
  </si>
  <si>
    <t>Net effect of foreign exchange on cash &amp; cash equivalents</t>
  </si>
  <si>
    <t>Net Cash from operating activities</t>
  </si>
  <si>
    <t>Extract from Lending Ratios</t>
  </si>
  <si>
    <t>Inpairment Loss credit/Bad Debt</t>
  </si>
  <si>
    <t>Loans &amp; Overdrafts</t>
  </si>
  <si>
    <t>Overseas Investments</t>
  </si>
  <si>
    <t>Others:</t>
  </si>
  <si>
    <t>INTEREST PAID</t>
  </si>
  <si>
    <t>INEREST INCOME</t>
  </si>
  <si>
    <t>Savings</t>
  </si>
  <si>
    <t>Term Deposits</t>
  </si>
  <si>
    <t>Non interest income:</t>
  </si>
  <si>
    <t>Sub Total:</t>
  </si>
  <si>
    <t>Commission &amp; Fees</t>
  </si>
  <si>
    <t>FX Tradings</t>
  </si>
  <si>
    <t>Community Service Obligations</t>
  </si>
  <si>
    <t>Operating Expenses:</t>
  </si>
  <si>
    <t>Depreciation Expenses</t>
  </si>
  <si>
    <t>Personnel</t>
  </si>
  <si>
    <t>Bad &amp; Doubtful debts</t>
  </si>
  <si>
    <t>Sub total:</t>
  </si>
  <si>
    <t xml:space="preserve"> </t>
  </si>
  <si>
    <t>30-September 2021 ($000)</t>
  </si>
  <si>
    <t>Year 2024</t>
  </si>
  <si>
    <t>Q4-2025</t>
  </si>
  <si>
    <t>Cash and Cash equivalents at 31st Dec 2025</t>
  </si>
  <si>
    <t>31st  March 2026</t>
  </si>
  <si>
    <t>Q1-2026</t>
  </si>
  <si>
    <t>Q2-2026</t>
  </si>
  <si>
    <t>Q3-2026</t>
  </si>
  <si>
    <t>Q4-2026</t>
  </si>
  <si>
    <t>Overall, total Deposits decreased by 0.22% from the last quarter's figure, a decrease of $314.1K in total</t>
  </si>
  <si>
    <t>Current accounts decreased by 1.43%, decrease by $958.3K</t>
  </si>
  <si>
    <t>IBDs decreased by 10.88%, a decrease of $2.5m</t>
  </si>
  <si>
    <t>Customers savings increased by 3.93%, an increase of $1.5m</t>
  </si>
  <si>
    <t>Call Accounts balances increased by 14.10%, an increase of $1.67m</t>
  </si>
  <si>
    <t>In total, the loans portfolio increased by 14.72%, an increase of $3.5m</t>
  </si>
  <si>
    <t>Government category decreased by $14.01k</t>
  </si>
  <si>
    <t>Major movement is in Commercial business loans of 53.12%</t>
  </si>
  <si>
    <t>SB Unauthorised debts increased by 38.98%, an increased of $3.5m</t>
  </si>
  <si>
    <t>Year 2026</t>
  </si>
  <si>
    <t>Year 2026 (000s)</t>
  </si>
  <si>
    <t>Quarterly Data  2026</t>
  </si>
  <si>
    <t>Cash and Cash equivalents at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</si>
</sst>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0"/>
    <numFmt numFmtId="167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5" xfId="0" applyBorder="1"/>
    <xf numFmtId="0" fontId="0" fillId="0" borderId="0" xfId="0" applyBorder="1"/>
    <xf numFmtId="164" fontId="2" fillId="0" borderId="0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3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4" fillId="0" borderId="4" xfId="0" applyFont="1" applyBorder="1"/>
    <xf numFmtId="0" fontId="4" fillId="3" borderId="5" xfId="0" applyFont="1" applyFill="1" applyBorder="1"/>
    <xf numFmtId="0" fontId="4" fillId="0" borderId="0" xfId="0" applyFont="1" applyBorder="1"/>
    <xf numFmtId="0" fontId="4" fillId="0" borderId="5" xfId="0" applyFont="1" applyBorder="1"/>
    <xf numFmtId="10" fontId="4" fillId="0" borderId="0" xfId="2" applyNumberFormat="1" applyFont="1" applyBorder="1"/>
    <xf numFmtId="43" fontId="4" fillId="0" borderId="5" xfId="1" applyFont="1" applyBorder="1"/>
    <xf numFmtId="10" fontId="4" fillId="0" borderId="5" xfId="2" applyNumberFormat="1" applyFont="1" applyBorder="1"/>
    <xf numFmtId="0" fontId="5" fillId="3" borderId="5" xfId="0" applyFont="1" applyFill="1" applyBorder="1"/>
    <xf numFmtId="2" fontId="4" fillId="0" borderId="4" xfId="0" applyNumberFormat="1" applyFont="1" applyBorder="1"/>
    <xf numFmtId="2" fontId="5" fillId="3" borderId="5" xfId="0" applyNumberFormat="1" applyFont="1" applyFill="1" applyBorder="1"/>
    <xf numFmtId="43" fontId="5" fillId="0" borderId="5" xfId="1" applyFont="1" applyBorder="1"/>
    <xf numFmtId="0" fontId="3" fillId="3" borderId="5" xfId="0" applyFont="1" applyFill="1" applyBorder="1"/>
    <xf numFmtId="43" fontId="4" fillId="0" borderId="0" xfId="1" applyFont="1"/>
    <xf numFmtId="0" fontId="4" fillId="0" borderId="6" xfId="0" applyFont="1" applyBorder="1"/>
    <xf numFmtId="0" fontId="4" fillId="3" borderId="7" xfId="0" applyFont="1" applyFill="1" applyBorder="1"/>
    <xf numFmtId="0" fontId="4" fillId="0" borderId="8" xfId="0" applyFont="1" applyBorder="1"/>
    <xf numFmtId="0" fontId="4" fillId="0" borderId="7" xfId="0" applyFont="1" applyBorder="1"/>
    <xf numFmtId="2" fontId="4" fillId="0" borderId="0" xfId="0" applyNumberFormat="1" applyFont="1"/>
    <xf numFmtId="0" fontId="4" fillId="0" borderId="0" xfId="0" applyFont="1" applyAlignment="1"/>
    <xf numFmtId="0" fontId="4" fillId="0" borderId="0" xfId="0" applyFont="1"/>
    <xf numFmtId="0" fontId="6" fillId="0" borderId="0" xfId="0" applyFont="1"/>
    <xf numFmtId="16" fontId="3" fillId="3" borderId="1" xfId="0" applyNumberFormat="1" applyFont="1" applyFill="1" applyBorder="1"/>
    <xf numFmtId="16" fontId="3" fillId="3" borderId="2" xfId="0" applyNumberFormat="1" applyFont="1" applyFill="1" applyBorder="1" applyAlignment="1">
      <alignment horizontal="right"/>
    </xf>
    <xf numFmtId="16" fontId="3" fillId="0" borderId="1" xfId="0" applyNumberFormat="1" applyFont="1" applyFill="1" applyBorder="1" applyAlignment="1">
      <alignment horizontal="right"/>
    </xf>
    <xf numFmtId="16" fontId="3" fillId="0" borderId="2" xfId="0" applyNumberFormat="1" applyFont="1" applyFill="1" applyBorder="1" applyAlignment="1">
      <alignment horizontal="right"/>
    </xf>
    <xf numFmtId="16" fontId="3" fillId="0" borderId="9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6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0" xfId="0" applyFont="1" applyBorder="1"/>
    <xf numFmtId="164" fontId="4" fillId="3" borderId="10" xfId="1" applyNumberFormat="1" applyFont="1" applyFill="1" applyBorder="1"/>
    <xf numFmtId="10" fontId="4" fillId="0" borderId="13" xfId="2" applyNumberFormat="1" applyFont="1" applyBorder="1"/>
    <xf numFmtId="164" fontId="3" fillId="0" borderId="13" xfId="0" applyNumberFormat="1" applyFont="1" applyBorder="1"/>
    <xf numFmtId="164" fontId="4" fillId="3" borderId="11" xfId="1" applyNumberFormat="1" applyFont="1" applyFill="1" applyBorder="1"/>
    <xf numFmtId="164" fontId="4" fillId="0" borderId="10" xfId="1" applyNumberFormat="1" applyFont="1" applyFill="1" applyBorder="1"/>
    <xf numFmtId="164" fontId="4" fillId="3" borderId="12" xfId="1" applyNumberFormat="1" applyFont="1" applyFill="1" applyBorder="1"/>
    <xf numFmtId="164" fontId="4" fillId="0" borderId="12" xfId="1" applyNumberFormat="1" applyFont="1" applyBorder="1"/>
    <xf numFmtId="164" fontId="4" fillId="0" borderId="0" xfId="0" applyNumberFormat="1" applyFont="1" applyBorder="1"/>
    <xf numFmtId="0" fontId="3" fillId="0" borderId="14" xfId="0" applyFont="1" applyBorder="1"/>
    <xf numFmtId="164" fontId="4" fillId="3" borderId="14" xfId="1" applyNumberFormat="1" applyFont="1" applyFill="1" applyBorder="1"/>
    <xf numFmtId="10" fontId="4" fillId="0" borderId="11" xfId="2" applyNumberFormat="1" applyFont="1" applyBorder="1"/>
    <xf numFmtId="164" fontId="3" fillId="0" borderId="11" xfId="0" applyNumberFormat="1" applyFont="1" applyBorder="1"/>
    <xf numFmtId="164" fontId="4" fillId="3" borderId="15" xfId="1" applyNumberFormat="1" applyFont="1" applyFill="1" applyBorder="1"/>
    <xf numFmtId="164" fontId="4" fillId="0" borderId="16" xfId="1" applyNumberFormat="1" applyFont="1" applyBorder="1"/>
    <xf numFmtId="164" fontId="7" fillId="0" borderId="11" xfId="0" applyNumberFormat="1" applyFont="1" applyBorder="1"/>
    <xf numFmtId="0" fontId="3" fillId="0" borderId="17" xfId="0" applyFont="1" applyBorder="1"/>
    <xf numFmtId="164" fontId="4" fillId="3" borderId="17" xfId="1" applyNumberFormat="1" applyFont="1" applyFill="1" applyBorder="1"/>
    <xf numFmtId="10" fontId="4" fillId="0" borderId="7" xfId="2" applyNumberFormat="1" applyFont="1" applyBorder="1"/>
    <xf numFmtId="164" fontId="3" fillId="0" borderId="7" xfId="0" applyNumberFormat="1" applyFont="1" applyBorder="1"/>
    <xf numFmtId="164" fontId="4" fillId="3" borderId="18" xfId="1" applyNumberFormat="1" applyFont="1" applyFill="1" applyBorder="1"/>
    <xf numFmtId="0" fontId="4" fillId="0" borderId="1" xfId="0" applyFont="1" applyBorder="1"/>
    <xf numFmtId="164" fontId="3" fillId="3" borderId="1" xfId="0" applyNumberFormat="1" applyFont="1" applyFill="1" applyBorder="1"/>
    <xf numFmtId="10" fontId="4" fillId="0" borderId="2" xfId="2" applyNumberFormat="1" applyFont="1" applyBorder="1"/>
    <xf numFmtId="164" fontId="3" fillId="0" borderId="2" xfId="0" applyNumberFormat="1" applyFont="1" applyBorder="1"/>
    <xf numFmtId="164" fontId="3" fillId="3" borderId="2" xfId="0" applyNumberFormat="1" applyFont="1" applyFill="1" applyBorder="1"/>
    <xf numFmtId="14" fontId="3" fillId="0" borderId="12" xfId="0" applyNumberFormat="1" applyFont="1" applyBorder="1" applyAlignment="1">
      <alignment horizontal="left"/>
    </xf>
    <xf numFmtId="0" fontId="3" fillId="0" borderId="12" xfId="0" applyFont="1" applyBorder="1" applyAlignment="1">
      <alignment horizontal="right"/>
    </xf>
    <xf numFmtId="164" fontId="4" fillId="0" borderId="0" xfId="1" applyNumberFormat="1" applyFont="1"/>
    <xf numFmtId="10" fontId="4" fillId="0" borderId="0" xfId="2" applyNumberFormat="1" applyFont="1" applyFill="1" applyBorder="1" applyAlignment="1">
      <alignment horizontal="right"/>
    </xf>
    <xf numFmtId="10" fontId="4" fillId="0" borderId="0" xfId="2" applyNumberFormat="1" applyFont="1" applyFill="1" applyBorder="1"/>
    <xf numFmtId="164" fontId="3" fillId="0" borderId="23" xfId="1" applyNumberFormat="1" applyFont="1" applyBorder="1"/>
    <xf numFmtId="10" fontId="3" fillId="0" borderId="23" xfId="2" applyNumberFormat="1" applyFont="1" applyFill="1" applyBorder="1"/>
    <xf numFmtId="16" fontId="3" fillId="0" borderId="12" xfId="0" applyNumberFormat="1" applyFont="1" applyFill="1" applyBorder="1" applyAlignment="1">
      <alignment horizontal="center"/>
    </xf>
    <xf numFmtId="16" fontId="3" fillId="0" borderId="13" xfId="0" applyNumberFormat="1" applyFont="1" applyBorder="1"/>
    <xf numFmtId="16" fontId="3" fillId="3" borderId="13" xfId="0" applyNumberFormat="1" applyFont="1" applyFill="1" applyBorder="1"/>
    <xf numFmtId="16" fontId="3" fillId="0" borderId="20" xfId="0" applyNumberFormat="1" applyFont="1" applyFill="1" applyBorder="1" applyAlignment="1">
      <alignment horizontal="right"/>
    </xf>
    <xf numFmtId="16" fontId="3" fillId="3" borderId="20" xfId="0" applyNumberFormat="1" applyFont="1" applyFill="1" applyBorder="1"/>
    <xf numFmtId="16" fontId="3" fillId="0" borderId="13" xfId="0" applyNumberFormat="1" applyFont="1" applyBorder="1" applyAlignment="1">
      <alignment horizontal="right"/>
    </xf>
    <xf numFmtId="16" fontId="3" fillId="0" borderId="25" xfId="0" applyNumberFormat="1" applyFont="1" applyBorder="1" applyAlignment="1">
      <alignment horizontal="right"/>
    </xf>
    <xf numFmtId="16" fontId="3" fillId="0" borderId="19" xfId="0" applyNumberFormat="1" applyFont="1" applyBorder="1"/>
    <xf numFmtId="16" fontId="3" fillId="3" borderId="19" xfId="0" applyNumberFormat="1" applyFont="1" applyFill="1" applyBorder="1" applyAlignment="1">
      <alignment horizontal="right"/>
    </xf>
    <xf numFmtId="16" fontId="3" fillId="0" borderId="21" xfId="0" applyNumberFormat="1" applyFont="1" applyFill="1" applyBorder="1" applyAlignment="1">
      <alignment horizontal="right"/>
    </xf>
    <xf numFmtId="16" fontId="3" fillId="3" borderId="21" xfId="0" applyNumberFormat="1" applyFont="1" applyFill="1" applyBorder="1" applyAlignment="1">
      <alignment horizontal="right"/>
    </xf>
    <xf numFmtId="16" fontId="3" fillId="0" borderId="19" xfId="0" applyNumberFormat="1" applyFont="1" applyBorder="1" applyAlignment="1">
      <alignment horizontal="right"/>
    </xf>
    <xf numFmtId="16" fontId="3" fillId="0" borderId="23" xfId="0" applyNumberFormat="1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15" fontId="3" fillId="0" borderId="0" xfId="0" applyNumberFormat="1" applyFont="1" applyAlignment="1">
      <alignment horizontal="right"/>
    </xf>
    <xf numFmtId="0" fontId="4" fillId="0" borderId="11" xfId="0" applyFont="1" applyBorder="1"/>
    <xf numFmtId="10" fontId="5" fillId="0" borderId="10" xfId="2" applyNumberFormat="1" applyFont="1" applyFill="1" applyBorder="1"/>
    <xf numFmtId="164" fontId="5" fillId="0" borderId="10" xfId="1" applyNumberFormat="1" applyFont="1" applyFill="1" applyBorder="1"/>
    <xf numFmtId="10" fontId="4" fillId="0" borderId="0" xfId="2" applyNumberFormat="1" applyFont="1"/>
    <xf numFmtId="0" fontId="4" fillId="0" borderId="15" xfId="0" applyFont="1" applyBorder="1"/>
    <xf numFmtId="10" fontId="4" fillId="0" borderId="10" xfId="2" applyNumberFormat="1" applyFont="1" applyFill="1" applyBorder="1"/>
    <xf numFmtId="0" fontId="4" fillId="0" borderId="18" xfId="0" applyFont="1" applyBorder="1"/>
    <xf numFmtId="164" fontId="4" fillId="0" borderId="4" xfId="1" applyNumberFormat="1" applyFont="1" applyFill="1" applyBorder="1"/>
    <xf numFmtId="0" fontId="3" fillId="0" borderId="2" xfId="0" applyFont="1" applyBorder="1"/>
    <xf numFmtId="164" fontId="3" fillId="3" borderId="2" xfId="1" applyNumberFormat="1" applyFont="1" applyFill="1" applyBorder="1"/>
    <xf numFmtId="164" fontId="3" fillId="0" borderId="2" xfId="1" applyNumberFormat="1" applyFont="1" applyFill="1" applyBorder="1"/>
    <xf numFmtId="164" fontId="3" fillId="3" borderId="1" xfId="1" applyNumberFormat="1" applyFont="1" applyFill="1" applyBorder="1"/>
    <xf numFmtId="10" fontId="3" fillId="0" borderId="23" xfId="2" applyNumberFormat="1" applyFont="1" applyBorder="1"/>
    <xf numFmtId="10" fontId="4" fillId="0" borderId="4" xfId="2" applyNumberFormat="1" applyFont="1" applyFill="1" applyBorder="1"/>
    <xf numFmtId="10" fontId="4" fillId="0" borderId="2" xfId="2" applyNumberFormat="1" applyFont="1" applyFill="1" applyBorder="1"/>
    <xf numFmtId="0" fontId="0" fillId="0" borderId="0" xfId="0"/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43" fontId="4" fillId="0" borderId="0" xfId="1" applyNumberFormat="1" applyFont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3" fontId="4" fillId="0" borderId="12" xfId="1" applyNumberFormat="1" applyFont="1" applyBorder="1" applyAlignment="1">
      <alignment horizontal="center"/>
    </xf>
    <xf numFmtId="164" fontId="3" fillId="0" borderId="0" xfId="0" applyNumberFormat="1" applyFont="1"/>
    <xf numFmtId="164" fontId="3" fillId="0" borderId="0" xfId="1" applyNumberFormat="1" applyFont="1"/>
    <xf numFmtId="43" fontId="3" fillId="0" borderId="0" xfId="1" applyNumberFormat="1" applyFont="1"/>
    <xf numFmtId="43" fontId="3" fillId="0" borderId="0" xfId="0" applyNumberFormat="1" applyFont="1"/>
    <xf numFmtId="43" fontId="3" fillId="0" borderId="23" xfId="1" applyNumberFormat="1" applyFont="1" applyBorder="1"/>
    <xf numFmtId="10" fontId="5" fillId="0" borderId="4" xfId="2" applyNumberFormat="1" applyFont="1" applyBorder="1"/>
    <xf numFmtId="16" fontId="3" fillId="2" borderId="13" xfId="0" applyNumberFormat="1" applyFont="1" applyFill="1" applyBorder="1"/>
    <xf numFmtId="0" fontId="4" fillId="2" borderId="19" xfId="0" applyFont="1" applyFill="1" applyBorder="1"/>
    <xf numFmtId="164" fontId="4" fillId="2" borderId="10" xfId="1" applyNumberFormat="1" applyFont="1" applyFill="1" applyBorder="1"/>
    <xf numFmtId="164" fontId="4" fillId="2" borderId="14" xfId="1" applyNumberFormat="1" applyFont="1" applyFill="1" applyBorder="1"/>
    <xf numFmtId="164" fontId="4" fillId="2" borderId="17" xfId="1" applyNumberFormat="1" applyFont="1" applyFill="1" applyBorder="1"/>
    <xf numFmtId="164" fontId="3" fillId="2" borderId="1" xfId="1" applyNumberFormat="1" applyFont="1" applyFill="1" applyBorder="1"/>
    <xf numFmtId="164" fontId="4" fillId="2" borderId="11" xfId="1" applyNumberFormat="1" applyFont="1" applyFill="1" applyBorder="1"/>
    <xf numFmtId="164" fontId="4" fillId="2" borderId="15" xfId="1" applyNumberFormat="1" applyFont="1" applyFill="1" applyBorder="1"/>
    <xf numFmtId="164" fontId="4" fillId="2" borderId="18" xfId="1" applyNumberFormat="1" applyFont="1" applyFill="1" applyBorder="1"/>
    <xf numFmtId="164" fontId="3" fillId="2" borderId="2" xfId="1" applyNumberFormat="1" applyFont="1" applyFill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/>
    <xf numFmtId="17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" fontId="3" fillId="0" borderId="0" xfId="0" applyNumberFormat="1" applyFont="1" applyAlignment="1">
      <alignment horizontal="right"/>
    </xf>
    <xf numFmtId="16" fontId="3" fillId="0" borderId="0" xfId="0" applyNumberFormat="1" applyFont="1"/>
    <xf numFmtId="164" fontId="3" fillId="0" borderId="8" xfId="1" applyNumberFormat="1" applyFont="1" applyBorder="1"/>
    <xf numFmtId="43" fontId="4" fillId="0" borderId="0" xfId="0" applyNumberFormat="1" applyFont="1"/>
    <xf numFmtId="16" fontId="3" fillId="0" borderId="0" xfId="0" applyNumberFormat="1" applyFont="1" applyAlignment="1">
      <alignment horizontal="center"/>
    </xf>
    <xf numFmtId="164" fontId="4" fillId="0" borderId="16" xfId="0" applyNumberFormat="1" applyFont="1" applyBorder="1"/>
    <xf numFmtId="164" fontId="4" fillId="0" borderId="8" xfId="1" applyNumberFormat="1" applyFont="1" applyBorder="1"/>
    <xf numFmtId="164" fontId="0" fillId="0" borderId="0" xfId="0" applyNumberFormat="1"/>
    <xf numFmtId="164" fontId="4" fillId="0" borderId="0" xfId="0" applyNumberFormat="1" applyFont="1"/>
    <xf numFmtId="0" fontId="3" fillId="0" borderId="0" xfId="0" applyFont="1" applyFill="1" applyAlignment="1">
      <alignment horizontal="center"/>
    </xf>
    <xf numFmtId="16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164" fontId="4" fillId="0" borderId="0" xfId="1" applyNumberFormat="1" applyFont="1" applyFill="1"/>
    <xf numFmtId="164" fontId="3" fillId="0" borderId="0" xfId="1" applyNumberFormat="1" applyFont="1" applyFill="1"/>
    <xf numFmtId="164" fontId="3" fillId="0" borderId="16" xfId="0" applyNumberFormat="1" applyFont="1" applyFill="1" applyBorder="1"/>
    <xf numFmtId="164" fontId="4" fillId="0" borderId="8" xfId="1" applyNumberFormat="1" applyFont="1" applyFill="1" applyBorder="1"/>
    <xf numFmtId="0" fontId="4" fillId="0" borderId="12" xfId="0" applyFont="1" applyBorder="1"/>
    <xf numFmtId="164" fontId="4" fillId="0" borderId="16" xfId="1" applyNumberFormat="1" applyFont="1" applyFill="1" applyBorder="1"/>
    <xf numFmtId="43" fontId="3" fillId="0" borderId="5" xfId="1" applyFont="1" applyBorder="1"/>
    <xf numFmtId="9" fontId="5" fillId="0" borderId="10" xfId="2" applyNumberFormat="1" applyFont="1" applyFill="1" applyBorder="1"/>
    <xf numFmtId="2" fontId="4" fillId="3" borderId="5" xfId="0" applyNumberFormat="1" applyFont="1" applyFill="1" applyBorder="1"/>
    <xf numFmtId="43" fontId="4" fillId="0" borderId="4" xfId="0" applyNumberFormat="1" applyFont="1" applyBorder="1"/>
    <xf numFmtId="43" fontId="4" fillId="3" borderId="5" xfId="1" applyFont="1" applyFill="1" applyBorder="1"/>
    <xf numFmtId="0" fontId="4" fillId="0" borderId="0" xfId="0" applyFont="1"/>
    <xf numFmtId="0" fontId="4" fillId="0" borderId="0" xfId="0" applyFont="1"/>
    <xf numFmtId="16" fontId="3" fillId="0" borderId="3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10" fontId="4" fillId="0" borderId="13" xfId="2" applyNumberFormat="1" applyFont="1" applyFill="1" applyBorder="1"/>
    <xf numFmtId="164" fontId="7" fillId="0" borderId="13" xfId="0" applyNumberFormat="1" applyFont="1" applyFill="1" applyBorder="1"/>
    <xf numFmtId="164" fontId="3" fillId="0" borderId="2" xfId="0" applyNumberFormat="1" applyFont="1" applyFill="1" applyBorder="1"/>
    <xf numFmtId="0" fontId="9" fillId="0" borderId="0" xfId="0" applyFont="1"/>
    <xf numFmtId="10" fontId="5" fillId="0" borderId="0" xfId="2" applyNumberFormat="1" applyFont="1" applyBorder="1"/>
    <xf numFmtId="0" fontId="4" fillId="0" borderId="26" xfId="0" applyFont="1" applyBorder="1"/>
    <xf numFmtId="0" fontId="6" fillId="0" borderId="5" xfId="0" applyFont="1" applyBorder="1"/>
    <xf numFmtId="0" fontId="9" fillId="0" borderId="5" xfId="0" applyFont="1" applyBorder="1"/>
    <xf numFmtId="0" fontId="3" fillId="0" borderId="5" xfId="0" applyFont="1" applyBorder="1"/>
    <xf numFmtId="10" fontId="5" fillId="0" borderId="6" xfId="2" applyNumberFormat="1" applyFont="1" applyBorder="1"/>
    <xf numFmtId="43" fontId="4" fillId="0" borderId="6" xfId="0" applyNumberFormat="1" applyFont="1" applyBorder="1"/>
    <xf numFmtId="43" fontId="4" fillId="0" borderId="7" xfId="1" applyFont="1" applyBorder="1"/>
    <xf numFmtId="0" fontId="5" fillId="3" borderId="7" xfId="0" applyFont="1" applyFill="1" applyBorder="1"/>
    <xf numFmtId="2" fontId="5" fillId="3" borderId="7" xfId="0" applyNumberFormat="1" applyFont="1" applyFill="1" applyBorder="1"/>
    <xf numFmtId="10" fontId="5" fillId="0" borderId="8" xfId="2" applyNumberFormat="1" applyFont="1" applyBorder="1"/>
    <xf numFmtId="43" fontId="5" fillId="0" borderId="7" xfId="1" applyFont="1" applyBorder="1"/>
    <xf numFmtId="2" fontId="4" fillId="3" borderId="7" xfId="0" applyNumberFormat="1" applyFont="1" applyFill="1" applyBorder="1"/>
    <xf numFmtId="0" fontId="3" fillId="3" borderId="9" xfId="0" applyFont="1" applyFill="1" applyBorder="1" applyAlignment="1">
      <alignment horizontal="center" wrapText="1"/>
    </xf>
    <xf numFmtId="0" fontId="4" fillId="3" borderId="22" xfId="0" applyFont="1" applyFill="1" applyBorder="1"/>
    <xf numFmtId="0" fontId="4" fillId="3" borderId="24" xfId="0" applyFont="1" applyFill="1" applyBorder="1"/>
    <xf numFmtId="0" fontId="5" fillId="3" borderId="22" xfId="0" applyFont="1" applyFill="1" applyBorder="1"/>
    <xf numFmtId="0" fontId="5" fillId="3" borderId="24" xfId="0" applyFont="1" applyFill="1" applyBorder="1"/>
    <xf numFmtId="0" fontId="3" fillId="3" borderId="22" xfId="0" applyFont="1" applyFill="1" applyBorder="1"/>
    <xf numFmtId="0" fontId="10" fillId="0" borderId="5" xfId="0" applyFont="1" applyBorder="1"/>
    <xf numFmtId="10" fontId="7" fillId="0" borderId="4" xfId="2" applyNumberFormat="1" applyFont="1" applyBorder="1"/>
    <xf numFmtId="43" fontId="3" fillId="3" borderId="5" xfId="1" applyFont="1" applyFill="1" applyBorder="1"/>
    <xf numFmtId="10" fontId="3" fillId="0" borderId="5" xfId="2" applyNumberFormat="1" applyFont="1" applyBorder="1"/>
    <xf numFmtId="0" fontId="3" fillId="0" borderId="5" xfId="0" applyFont="1" applyFill="1" applyBorder="1"/>
    <xf numFmtId="0" fontId="4" fillId="0" borderId="5" xfId="0" applyFont="1" applyFill="1" applyBorder="1"/>
    <xf numFmtId="43" fontId="4" fillId="3" borderId="7" xfId="1" applyFont="1" applyFill="1" applyBorder="1"/>
    <xf numFmtId="43" fontId="5" fillId="3" borderId="5" xfId="1" applyFont="1" applyFill="1" applyBorder="1"/>
    <xf numFmtId="43" fontId="5" fillId="3" borderId="7" xfId="1" applyFont="1" applyFill="1" applyBorder="1"/>
    <xf numFmtId="43" fontId="0" fillId="0" borderId="0" xfId="1" applyFont="1"/>
    <xf numFmtId="165" fontId="4" fillId="0" borderId="0" xfId="0" applyNumberFormat="1" applyFont="1"/>
    <xf numFmtId="0" fontId="5" fillId="0" borderId="4" xfId="0" applyFont="1" applyBorder="1"/>
    <xf numFmtId="10" fontId="4" fillId="0" borderId="4" xfId="2" applyNumberFormat="1" applyFont="1" applyBorder="1"/>
    <xf numFmtId="43" fontId="4" fillId="3" borderId="5" xfId="0" applyNumberFormat="1" applyFont="1" applyFill="1" applyBorder="1"/>
    <xf numFmtId="43" fontId="3" fillId="3" borderId="5" xfId="0" applyNumberFormat="1" applyFont="1" applyFill="1" applyBorder="1"/>
    <xf numFmtId="10" fontId="5" fillId="0" borderId="13" xfId="2" applyNumberFormat="1" applyFont="1" applyBorder="1"/>
    <xf numFmtId="164" fontId="7" fillId="0" borderId="13" xfId="0" applyNumberFormat="1" applyFont="1" applyBorder="1"/>
    <xf numFmtId="10" fontId="5" fillId="0" borderId="11" xfId="2" applyNumberFormat="1" applyFont="1" applyBorder="1"/>
    <xf numFmtId="10" fontId="5" fillId="0" borderId="7" xfId="2" applyNumberFormat="1" applyFont="1" applyBorder="1"/>
    <xf numFmtId="164" fontId="7" fillId="0" borderId="7" xfId="0" applyNumberFormat="1" applyFont="1" applyBorder="1"/>
    <xf numFmtId="10" fontId="5" fillId="0" borderId="2" xfId="2" applyNumberFormat="1" applyFont="1" applyBorder="1"/>
    <xf numFmtId="164" fontId="7" fillId="0" borderId="2" xfId="0" applyNumberFormat="1" applyFont="1" applyBorder="1"/>
    <xf numFmtId="43" fontId="3" fillId="3" borderId="5" xfId="1" applyNumberFormat="1" applyFont="1" applyFill="1" applyBorder="1"/>
    <xf numFmtId="43" fontId="3" fillId="3" borderId="22" xfId="0" applyNumberFormat="1" applyFont="1" applyFill="1" applyBorder="1"/>
    <xf numFmtId="43" fontId="7" fillId="0" borderId="5" xfId="1" applyFont="1" applyBorder="1"/>
    <xf numFmtId="9" fontId="5" fillId="0" borderId="4" xfId="2" applyNumberFormat="1" applyFont="1" applyBorder="1"/>
    <xf numFmtId="9" fontId="5" fillId="0" borderId="7" xfId="2" applyNumberFormat="1" applyFont="1" applyBorder="1"/>
    <xf numFmtId="2" fontId="4" fillId="0" borderId="0" xfId="1" applyNumberFormat="1" applyFont="1"/>
    <xf numFmtId="16" fontId="3" fillId="3" borderId="3" xfId="0" applyNumberFormat="1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164" fontId="4" fillId="3" borderId="16" xfId="1" applyNumberFormat="1" applyFont="1" applyFill="1" applyBorder="1"/>
    <xf numFmtId="164" fontId="4" fillId="3" borderId="23" xfId="1" applyNumberFormat="1" applyFont="1" applyFill="1" applyBorder="1"/>
    <xf numFmtId="164" fontId="3" fillId="3" borderId="3" xfId="0" applyNumberFormat="1" applyFont="1" applyFill="1" applyBorder="1"/>
    <xf numFmtId="164" fontId="4" fillId="3" borderId="19" xfId="1" applyNumberFormat="1" applyFont="1" applyFill="1" applyBorder="1"/>
    <xf numFmtId="1" fontId="4" fillId="0" borderId="0" xfId="0" applyNumberFormat="1" applyFont="1"/>
    <xf numFmtId="0" fontId="4" fillId="0" borderId="0" xfId="0" applyFont="1"/>
    <xf numFmtId="17" fontId="6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3" borderId="5" xfId="0" applyNumberFormat="1" applyFont="1" applyFill="1" applyBorder="1"/>
    <xf numFmtId="17" fontId="3" fillId="0" borderId="0" xfId="0" applyNumberFormat="1" applyFont="1" applyAlignment="1">
      <alignment horizontal="left"/>
    </xf>
    <xf numFmtId="15" fontId="3" fillId="0" borderId="0" xfId="0" applyNumberFormat="1" applyFont="1" applyAlignment="1">
      <alignment horizontal="left"/>
    </xf>
    <xf numFmtId="166" fontId="4" fillId="0" borderId="5" xfId="0" applyNumberFormat="1" applyFont="1" applyFill="1" applyBorder="1"/>
    <xf numFmtId="164" fontId="3" fillId="0" borderId="12" xfId="0" applyNumberFormat="1" applyFont="1" applyBorder="1"/>
    <xf numFmtId="17" fontId="3" fillId="0" borderId="0" xfId="0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164" fontId="3" fillId="0" borderId="0" xfId="0" applyNumberFormat="1" applyFont="1" applyFill="1"/>
    <xf numFmtId="164" fontId="4" fillId="0" borderId="12" xfId="1" applyNumberFormat="1" applyFont="1" applyFill="1" applyBorder="1"/>
    <xf numFmtId="164" fontId="3" fillId="0" borderId="23" xfId="1" applyNumberFormat="1" applyFont="1" applyFill="1" applyBorder="1"/>
    <xf numFmtId="0" fontId="0" fillId="0" borderId="0" xfId="0" applyFill="1"/>
    <xf numFmtId="0" fontId="4" fillId="3" borderId="19" xfId="0" applyFont="1" applyFill="1" applyBorder="1"/>
    <xf numFmtId="9" fontId="4" fillId="0" borderId="5" xfId="2" applyFont="1" applyFill="1" applyBorder="1"/>
    <xf numFmtId="9" fontId="5" fillId="0" borderId="4" xfId="2" applyFont="1" applyBorder="1"/>
    <xf numFmtId="1" fontId="0" fillId="0" borderId="0" xfId="0" applyNumberFormat="1"/>
    <xf numFmtId="43" fontId="0" fillId="0" borderId="0" xfId="0" applyNumberFormat="1"/>
    <xf numFmtId="167" fontId="4" fillId="0" borderId="0" xfId="1" applyNumberFormat="1" applyFont="1"/>
    <xf numFmtId="0" fontId="11" fillId="0" borderId="0" xfId="0" applyFont="1"/>
    <xf numFmtId="43" fontId="11" fillId="0" borderId="0" xfId="1" applyFont="1"/>
    <xf numFmtId="1" fontId="4" fillId="0" borderId="0" xfId="1" applyNumberFormat="1" applyFont="1"/>
    <xf numFmtId="0" fontId="4" fillId="3" borderId="5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wrapText="1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30-Sept 2021 ($000)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Deposits!$U$9</c:f>
              <c:strCache>
                <c:ptCount val="1"/>
                <c:pt idx="0">
                  <c:v>30-September 2021 ($000)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5F5-4944-A8D4-AE550DC8A2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5F5-4944-A8D4-AE550DC8A2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5F5-4944-A8D4-AE550DC8A2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5F5-4944-A8D4-AE550DC8A2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5F5-4944-A8D4-AE550DC8A2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Deposits!$T$10:$T$14</c:f>
              <c:strCache>
                <c:ptCount val="5"/>
                <c:pt idx="0">
                  <c:v>Current account</c:v>
                </c:pt>
                <c:pt idx="1">
                  <c:v>Interest bearing deposit</c:v>
                </c:pt>
                <c:pt idx="2">
                  <c:v>Savings accounts</c:v>
                </c:pt>
                <c:pt idx="3">
                  <c:v>Call accounts</c:v>
                </c:pt>
                <c:pt idx="4">
                  <c:v>Others</c:v>
                </c:pt>
              </c:strCache>
            </c:strRef>
          </c:cat>
          <c:val>
            <c:numRef>
              <c:f>Deposits!$U$10:$U$14</c:f>
              <c:numCache>
                <c:formatCode>_-* #,##0_-;\-* #,##0_-;_-*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77-40FA-9C4E-1EC759B6B86D}"/>
            </c:ext>
          </c:extLst>
        </c:ser>
        <c:ser>
          <c:idx val="1"/>
          <c:order val="1"/>
          <c:tx>
            <c:strRef>
              <c:f>Deposits!$V$9</c:f>
              <c:strCache>
                <c:ptCount val="1"/>
                <c:pt idx="0">
                  <c:v>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5F5-4944-A8D4-AE550DC8A2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5F5-4944-A8D4-AE550DC8A2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5F5-4944-A8D4-AE550DC8A2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5F5-4944-A8D4-AE550DC8A2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5F5-4944-A8D4-AE550DC8A2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Deposits!$T$10:$T$14</c:f>
              <c:strCache>
                <c:ptCount val="5"/>
                <c:pt idx="0">
                  <c:v>Current account</c:v>
                </c:pt>
                <c:pt idx="1">
                  <c:v>Interest bearing deposit</c:v>
                </c:pt>
                <c:pt idx="2">
                  <c:v>Savings accounts</c:v>
                </c:pt>
                <c:pt idx="3">
                  <c:v>Call accounts</c:v>
                </c:pt>
                <c:pt idx="4">
                  <c:v>Others</c:v>
                </c:pt>
              </c:strCache>
            </c:strRef>
          </c:cat>
          <c:val>
            <c:numRef>
              <c:f>Deposits!$V$10:$V$14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77-40FA-9C4E-1EC759B6B86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55-4D89-BDC2-236F2BD401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55-4D89-BDC2-236F2BD401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55-4D89-BDC2-236F2BD401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55-4D89-BDC2-236F2BD4012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55-4D89-BDC2-236F2BD401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55-4D89-BDC2-236F2BD4012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55-4D89-BDC2-236F2BD4012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155-4D89-BDC2-236F2BD401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Loans!$S$27:$S$34</c:f>
              <c:strCache>
                <c:ptCount val="8"/>
                <c:pt idx="0">
                  <c:v>Government</c:v>
                </c:pt>
                <c:pt idx="1">
                  <c:v>Corporations</c:v>
                </c:pt>
                <c:pt idx="2">
                  <c:v>Fully drawn advances</c:v>
                </c:pt>
                <c:pt idx="3">
                  <c:v>Commercial (Business)</c:v>
                </c:pt>
                <c:pt idx="4">
                  <c:v>Personal Loans</c:v>
                </c:pt>
                <c:pt idx="5">
                  <c:v>Housing Loans</c:v>
                </c:pt>
                <c:pt idx="6">
                  <c:v>Overdrafts</c:v>
                </c:pt>
                <c:pt idx="7">
                  <c:v>SB U/ Debts</c:v>
                </c:pt>
              </c:strCache>
            </c:strRef>
          </c:cat>
          <c:val>
            <c:numRef>
              <c:f>Loans!$T$27:$T$34</c:f>
              <c:numCache>
                <c:formatCode>_-* #,##0_-;\-* #,##0_-;_-*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B1-4924-A89A-9CAE94CC30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155-4D89-BDC2-236F2BD401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155-4D89-BDC2-236F2BD401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155-4D89-BDC2-236F2BD401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155-4D89-BDC2-236F2BD4012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155-4D89-BDC2-236F2BD401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7155-4D89-BDC2-236F2BD4012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7155-4D89-BDC2-236F2BD4012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7155-4D89-BDC2-236F2BD401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Loans!$S$27:$S$34</c:f>
              <c:strCache>
                <c:ptCount val="8"/>
                <c:pt idx="0">
                  <c:v>Government</c:v>
                </c:pt>
                <c:pt idx="1">
                  <c:v>Corporations</c:v>
                </c:pt>
                <c:pt idx="2">
                  <c:v>Fully drawn advances</c:v>
                </c:pt>
                <c:pt idx="3">
                  <c:v>Commercial (Business)</c:v>
                </c:pt>
                <c:pt idx="4">
                  <c:v>Personal Loans</c:v>
                </c:pt>
                <c:pt idx="5">
                  <c:v>Housing Loans</c:v>
                </c:pt>
                <c:pt idx="6">
                  <c:v>Overdrafts</c:v>
                </c:pt>
                <c:pt idx="7">
                  <c:v>SB U/ Debts</c:v>
                </c:pt>
              </c:strCache>
            </c:strRef>
          </c:cat>
          <c:val>
            <c:numRef>
              <c:f>Loans!$U$27:$U$34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B1-4924-A89A-9CAE94CC300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9523</xdr:colOff>
      <xdr:row>0</xdr:row>
      <xdr:rowOff>0</xdr:rowOff>
    </xdr:from>
    <xdr:to>
      <xdr:col>24</xdr:col>
      <xdr:colOff>590549</xdr:colOff>
      <xdr:row>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5AFF17F-3C98-4E93-B98F-B51116110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590550</xdr:colOff>
      <xdr:row>2</xdr:row>
      <xdr:rowOff>130436</xdr:rowOff>
    </xdr:from>
    <xdr:to>
      <xdr:col>25</xdr:col>
      <xdr:colOff>0</xdr:colOff>
      <xdr:row>18</xdr:row>
      <xdr:rowOff>193412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AA5866D-106F-4BCD-AE2A-20F5FA9D0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V21"/>
  <sheetViews>
    <sheetView workbookViewId="0">
      <selection activeCell="B2" sqref="B2:O21"/>
    </sheetView>
  </sheetViews>
  <sheetFormatPr defaultColWidth="8.85546875" defaultRowHeight="15" x14ac:dyDescent="0.25"/>
  <cols>
    <col min="1" max="1" width="4.85546875" customWidth="1"/>
    <col min="2" max="2" width="29.7109375" bestFit="1" customWidth="1"/>
    <col min="3" max="3" width="17.42578125" bestFit="1" customWidth="1"/>
    <col min="4" max="4" width="11.42578125" customWidth="1"/>
    <col min="5" max="5" width="17.5703125" bestFit="1" customWidth="1"/>
    <col min="6" max="6" width="17.42578125" customWidth="1"/>
    <col min="7" max="7" width="12" bestFit="1" customWidth="1"/>
    <col min="8" max="8" width="17.85546875" customWidth="1"/>
    <col min="9" max="9" width="19.7109375" bestFit="1" customWidth="1"/>
    <col min="10" max="10" width="13.140625" customWidth="1"/>
    <col min="11" max="11" width="18.7109375" customWidth="1"/>
    <col min="12" max="12" width="17.140625" customWidth="1"/>
    <col min="13" max="13" width="13.7109375" customWidth="1"/>
    <col min="14" max="14" width="17.28515625" customWidth="1"/>
    <col min="15" max="15" width="18.42578125" customWidth="1"/>
    <col min="16" max="16" width="6.42578125" customWidth="1"/>
    <col min="17" max="17" width="9.140625" hidden="1" customWidth="1"/>
    <col min="20" max="20" width="30" customWidth="1"/>
    <col min="21" max="21" width="33.42578125" customWidth="1"/>
    <col min="22" max="22" width="14.85546875" customWidth="1"/>
  </cols>
  <sheetData>
    <row r="1" spans="2:22" s="112" customFormat="1" ht="18.75" x14ac:dyDescent="0.3">
      <c r="B1" s="33"/>
      <c r="C1" s="33"/>
      <c r="D1" s="33"/>
      <c r="E1" s="33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2:22" s="112" customFormat="1" ht="18.75" x14ac:dyDescent="0.3">
      <c r="B2" s="4" t="s">
        <v>35</v>
      </c>
      <c r="C2" s="33"/>
      <c r="D2" s="33"/>
      <c r="E2" s="33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2:22" s="112" customFormat="1" ht="18.75" x14ac:dyDescent="0.3">
      <c r="B3" s="4" t="s">
        <v>36</v>
      </c>
      <c r="C3" s="33"/>
      <c r="D3" s="33"/>
      <c r="E3" s="33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22" s="112" customFormat="1" ht="18.75" x14ac:dyDescent="0.3">
      <c r="B4" s="230" t="s">
        <v>135</v>
      </c>
      <c r="C4" s="33"/>
      <c r="D4" s="33"/>
      <c r="E4" s="3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2:22" s="112" customFormat="1" ht="18.75" x14ac:dyDescent="0.3">
      <c r="B5" s="33" t="s">
        <v>23</v>
      </c>
      <c r="C5" s="33"/>
      <c r="D5" s="33"/>
      <c r="E5" s="33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2:22" ht="18.75" x14ac:dyDescent="0.3">
      <c r="B6" s="33"/>
      <c r="C6" s="33"/>
      <c r="D6" s="33"/>
      <c r="E6" s="3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T6" s="4" t="s">
        <v>35</v>
      </c>
    </row>
    <row r="7" spans="2:22" ht="19.5" thickBot="1" x14ac:dyDescent="0.35">
      <c r="B7" s="5"/>
      <c r="C7" s="6" t="s">
        <v>133</v>
      </c>
      <c r="D7" s="6"/>
      <c r="E7" s="6"/>
      <c r="F7" s="6" t="s">
        <v>136</v>
      </c>
      <c r="G7" s="6"/>
      <c r="H7" s="6"/>
      <c r="I7" s="6" t="s">
        <v>137</v>
      </c>
      <c r="J7" s="6"/>
      <c r="K7" s="6"/>
      <c r="L7" s="6" t="s">
        <v>138</v>
      </c>
      <c r="M7" s="6"/>
      <c r="N7" s="6"/>
      <c r="O7" s="6" t="s">
        <v>139</v>
      </c>
      <c r="P7" s="15"/>
      <c r="Q7" s="15"/>
      <c r="T7" s="5" t="s">
        <v>41</v>
      </c>
      <c r="U7" s="5"/>
      <c r="V7" s="5"/>
    </row>
    <row r="8" spans="2:22" ht="19.5" thickBot="1" x14ac:dyDescent="0.35">
      <c r="B8" s="9" t="s">
        <v>132</v>
      </c>
      <c r="C8" s="34">
        <v>43830</v>
      </c>
      <c r="D8" s="9"/>
      <c r="E8" s="9"/>
      <c r="F8" s="35">
        <v>43921</v>
      </c>
      <c r="G8" s="36" t="s">
        <v>37</v>
      </c>
      <c r="H8" s="37" t="s">
        <v>37</v>
      </c>
      <c r="I8" s="222">
        <v>44012</v>
      </c>
      <c r="J8" s="37"/>
      <c r="K8" s="38"/>
      <c r="L8" s="35">
        <v>44104</v>
      </c>
      <c r="M8" s="169"/>
      <c r="N8" s="37"/>
      <c r="O8" s="35">
        <v>43465</v>
      </c>
      <c r="P8" s="254"/>
      <c r="Q8" s="254"/>
      <c r="T8" s="5"/>
      <c r="U8" s="5"/>
      <c r="V8" s="5"/>
    </row>
    <row r="9" spans="2:22" ht="19.5" thickBot="1" x14ac:dyDescent="0.35">
      <c r="B9" s="26"/>
      <c r="C9" s="39" t="s">
        <v>12</v>
      </c>
      <c r="D9" s="40" t="s">
        <v>5</v>
      </c>
      <c r="E9" s="40" t="s">
        <v>12</v>
      </c>
      <c r="F9" s="41" t="s">
        <v>12</v>
      </c>
      <c r="G9" s="42" t="s">
        <v>5</v>
      </c>
      <c r="H9" s="43" t="s">
        <v>12</v>
      </c>
      <c r="I9" s="223" t="s">
        <v>12</v>
      </c>
      <c r="J9" s="44" t="s">
        <v>5</v>
      </c>
      <c r="K9" s="45" t="s">
        <v>12</v>
      </c>
      <c r="L9" s="41" t="s">
        <v>12</v>
      </c>
      <c r="M9" s="170" t="s">
        <v>5</v>
      </c>
      <c r="N9" s="44" t="s">
        <v>12</v>
      </c>
      <c r="O9" s="41" t="s">
        <v>12</v>
      </c>
      <c r="P9" s="46"/>
      <c r="Q9" s="47"/>
      <c r="T9" s="74" t="s">
        <v>11</v>
      </c>
      <c r="U9" s="75" t="s">
        <v>131</v>
      </c>
      <c r="V9" s="81" t="s">
        <v>42</v>
      </c>
    </row>
    <row r="10" spans="2:22" ht="19.5" thickBot="1" x14ac:dyDescent="0.35">
      <c r="B10" s="48" t="s">
        <v>6</v>
      </c>
      <c r="C10" s="52">
        <v>66853927</v>
      </c>
      <c r="D10" s="50">
        <f t="shared" ref="D10:D15" si="0">(F10-C10)/C10</f>
        <v>-1.4335119012530109E-2</v>
      </c>
      <c r="E10" s="51">
        <f t="shared" ref="E10:E15" si="1">+F10-C10</f>
        <v>-958359</v>
      </c>
      <c r="F10" s="52">
        <v>65895568</v>
      </c>
      <c r="G10" s="50">
        <f t="shared" ref="G10:G15" si="2">(I10-F10)/F10</f>
        <v>-1</v>
      </c>
      <c r="H10" s="51">
        <f t="shared" ref="H10:H15" si="3">+I10-F10</f>
        <v>-65895568</v>
      </c>
      <c r="I10" s="54"/>
      <c r="J10" s="209" t="e">
        <f t="shared" ref="J10:J15" si="4">(L10-I10)/I10</f>
        <v>#DIV/0!</v>
      </c>
      <c r="K10" s="210">
        <f t="shared" ref="K10:K15" si="5">+L10-I10</f>
        <v>0</v>
      </c>
      <c r="L10" s="52"/>
      <c r="M10" s="171" t="e">
        <f>+(O10-L10)/L10</f>
        <v>#DIV/0!</v>
      </c>
      <c r="N10" s="172">
        <f>O10-L10</f>
        <v>0</v>
      </c>
      <c r="O10" s="52"/>
      <c r="P10" s="17"/>
      <c r="Q10" s="56"/>
      <c r="T10" s="5" t="s">
        <v>6</v>
      </c>
      <c r="U10" s="76">
        <f>L10</f>
        <v>0</v>
      </c>
      <c r="V10" s="77" t="e">
        <f>+U10/U15</f>
        <v>#DIV/0!</v>
      </c>
    </row>
    <row r="11" spans="2:22" ht="19.5" thickBot="1" x14ac:dyDescent="0.35">
      <c r="B11" s="57" t="s">
        <v>7</v>
      </c>
      <c r="C11" s="61">
        <v>23864952</v>
      </c>
      <c r="D11" s="59">
        <f t="shared" si="0"/>
        <v>-0.10884991513915469</v>
      </c>
      <c r="E11" s="60">
        <f t="shared" si="1"/>
        <v>-2597698</v>
      </c>
      <c r="F11" s="61">
        <v>21267254</v>
      </c>
      <c r="G11" s="59">
        <f t="shared" si="2"/>
        <v>-1</v>
      </c>
      <c r="H11" s="60">
        <f t="shared" si="3"/>
        <v>-21267254</v>
      </c>
      <c r="I11" s="224"/>
      <c r="J11" s="59" t="e">
        <f t="shared" si="4"/>
        <v>#DIV/0!</v>
      </c>
      <c r="K11" s="60">
        <f t="shared" si="5"/>
        <v>0</v>
      </c>
      <c r="L11" s="61"/>
      <c r="M11" s="171" t="e">
        <f t="shared" ref="M11:M15" si="6">+(O11-L11)/L11</f>
        <v>#DIV/0!</v>
      </c>
      <c r="N11" s="172">
        <f t="shared" ref="N11:N14" si="7">O11-L11</f>
        <v>0</v>
      </c>
      <c r="O11" s="61"/>
      <c r="P11" s="17"/>
      <c r="Q11" s="56"/>
      <c r="T11" s="5" t="s">
        <v>27</v>
      </c>
      <c r="U11" s="76">
        <f t="shared" ref="U11:U15" si="8">L11</f>
        <v>0</v>
      </c>
      <c r="V11" s="78" t="e">
        <f>+U11/U15</f>
        <v>#DIV/0!</v>
      </c>
    </row>
    <row r="12" spans="2:22" ht="19.5" thickBot="1" x14ac:dyDescent="0.35">
      <c r="B12" s="57" t="s">
        <v>8</v>
      </c>
      <c r="C12" s="61">
        <v>39793126</v>
      </c>
      <c r="D12" s="59">
        <f t="shared" si="0"/>
        <v>3.9282563526172834E-2</v>
      </c>
      <c r="E12" s="63">
        <f t="shared" si="1"/>
        <v>1563176</v>
      </c>
      <c r="F12" s="61">
        <v>41356302</v>
      </c>
      <c r="G12" s="59">
        <f t="shared" si="2"/>
        <v>-1</v>
      </c>
      <c r="H12" s="63">
        <f t="shared" si="3"/>
        <v>-41356302</v>
      </c>
      <c r="I12" s="224"/>
      <c r="J12" s="59" t="e">
        <f t="shared" si="4"/>
        <v>#DIV/0!</v>
      </c>
      <c r="K12" s="60">
        <f t="shared" si="5"/>
        <v>0</v>
      </c>
      <c r="L12" s="61"/>
      <c r="M12" s="171" t="e">
        <f t="shared" si="6"/>
        <v>#DIV/0!</v>
      </c>
      <c r="N12" s="172">
        <f t="shared" si="7"/>
        <v>0</v>
      </c>
      <c r="O12" s="61"/>
      <c r="P12" s="17"/>
      <c r="Q12" s="56"/>
      <c r="T12" s="5" t="s">
        <v>8</v>
      </c>
      <c r="U12" s="76">
        <f t="shared" si="8"/>
        <v>0</v>
      </c>
      <c r="V12" s="78" t="e">
        <f>+U12/U15</f>
        <v>#DIV/0!</v>
      </c>
    </row>
    <row r="13" spans="2:22" ht="19.5" thickBot="1" x14ac:dyDescent="0.35">
      <c r="B13" s="57" t="s">
        <v>9</v>
      </c>
      <c r="C13" s="61">
        <v>11908109</v>
      </c>
      <c r="D13" s="59">
        <f t="shared" si="0"/>
        <v>0.14098745653067166</v>
      </c>
      <c r="E13" s="63">
        <f t="shared" si="1"/>
        <v>1678894</v>
      </c>
      <c r="F13" s="61">
        <v>13587003</v>
      </c>
      <c r="G13" s="59">
        <f t="shared" si="2"/>
        <v>-1</v>
      </c>
      <c r="H13" s="63">
        <f t="shared" si="3"/>
        <v>-13587003</v>
      </c>
      <c r="I13" s="224"/>
      <c r="J13" s="211" t="e">
        <f t="shared" si="4"/>
        <v>#DIV/0!</v>
      </c>
      <c r="K13" s="63">
        <f t="shared" si="5"/>
        <v>0</v>
      </c>
      <c r="L13" s="61"/>
      <c r="M13" s="171" t="e">
        <f t="shared" si="6"/>
        <v>#DIV/0!</v>
      </c>
      <c r="N13" s="172">
        <f t="shared" si="7"/>
        <v>0</v>
      </c>
      <c r="O13" s="61"/>
      <c r="P13" s="17"/>
      <c r="Q13" s="56"/>
      <c r="T13" s="5" t="s">
        <v>9</v>
      </c>
      <c r="U13" s="76">
        <f t="shared" si="8"/>
        <v>0</v>
      </c>
      <c r="V13" s="78" t="e">
        <f>+U13/U15</f>
        <v>#DIV/0!</v>
      </c>
    </row>
    <row r="14" spans="2:22" ht="19.5" thickBot="1" x14ac:dyDescent="0.35">
      <c r="B14" s="64" t="s">
        <v>10</v>
      </c>
      <c r="C14" s="68">
        <v>1775</v>
      </c>
      <c r="D14" s="66">
        <f t="shared" si="0"/>
        <v>-6.4788732394366194E-2</v>
      </c>
      <c r="E14" s="67">
        <f t="shared" si="1"/>
        <v>-115</v>
      </c>
      <c r="F14" s="68">
        <v>1660</v>
      </c>
      <c r="G14" s="66">
        <f t="shared" si="2"/>
        <v>-1</v>
      </c>
      <c r="H14" s="67">
        <f t="shared" si="3"/>
        <v>-1660</v>
      </c>
      <c r="I14" s="225"/>
      <c r="J14" s="212" t="e">
        <f t="shared" si="4"/>
        <v>#DIV/0!</v>
      </c>
      <c r="K14" s="213">
        <f t="shared" si="5"/>
        <v>0</v>
      </c>
      <c r="L14" s="227"/>
      <c r="M14" s="171" t="e">
        <f t="shared" si="6"/>
        <v>#DIV/0!</v>
      </c>
      <c r="N14" s="172">
        <f t="shared" si="7"/>
        <v>0</v>
      </c>
      <c r="O14" s="68"/>
      <c r="P14" s="17"/>
      <c r="Q14" s="56"/>
      <c r="T14" s="5" t="s">
        <v>10</v>
      </c>
      <c r="U14" s="76">
        <f t="shared" si="8"/>
        <v>0</v>
      </c>
      <c r="V14" s="78" t="e">
        <f>+U14/U15</f>
        <v>#DIV/0!</v>
      </c>
    </row>
    <row r="15" spans="2:22" ht="19.5" thickBot="1" x14ac:dyDescent="0.35">
      <c r="B15" s="69"/>
      <c r="C15" s="70">
        <f>SUM(C10:C14)</f>
        <v>142421889</v>
      </c>
      <c r="D15" s="71">
        <f t="shared" si="0"/>
        <v>-2.2054334639530025E-3</v>
      </c>
      <c r="E15" s="72">
        <f t="shared" si="1"/>
        <v>-314102</v>
      </c>
      <c r="F15" s="73">
        <f>SUM(F10:F14)</f>
        <v>142107787</v>
      </c>
      <c r="G15" s="71">
        <f t="shared" si="2"/>
        <v>-1</v>
      </c>
      <c r="H15" s="72">
        <f t="shared" si="3"/>
        <v>-142107787</v>
      </c>
      <c r="I15" s="226">
        <f>SUM(I10:I14)</f>
        <v>0</v>
      </c>
      <c r="J15" s="214" t="e">
        <f t="shared" si="4"/>
        <v>#DIV/0!</v>
      </c>
      <c r="K15" s="215">
        <f t="shared" si="5"/>
        <v>0</v>
      </c>
      <c r="L15" s="73">
        <f>SUM(L10:L14)</f>
        <v>0</v>
      </c>
      <c r="M15" s="171" t="e">
        <f t="shared" si="6"/>
        <v>#DIV/0!</v>
      </c>
      <c r="N15" s="173">
        <f t="shared" ref="N15:O15" si="9">SUM(N10:N14)</f>
        <v>0</v>
      </c>
      <c r="O15" s="173">
        <f t="shared" si="9"/>
        <v>0</v>
      </c>
      <c r="P15" s="17"/>
      <c r="Q15" s="56"/>
      <c r="T15" s="4" t="s">
        <v>28</v>
      </c>
      <c r="U15" s="79">
        <f t="shared" si="8"/>
        <v>0</v>
      </c>
      <c r="V15" s="80" t="e">
        <f>SUM(V10:V14)</f>
        <v>#DIV/0!</v>
      </c>
    </row>
    <row r="16" spans="2:22" ht="18.75" x14ac:dyDescent="0.3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5"/>
      <c r="Q16" s="15"/>
      <c r="U16" s="2"/>
      <c r="V16" s="3"/>
    </row>
    <row r="17" spans="2:17" ht="18.75" x14ac:dyDescent="0.3">
      <c r="B17" s="174" t="s">
        <v>140</v>
      </c>
      <c r="C17" s="174"/>
      <c r="D17" s="174"/>
      <c r="E17" s="174"/>
      <c r="F17" s="174"/>
      <c r="G17" s="174"/>
      <c r="H17" s="174"/>
      <c r="I17" s="5"/>
      <c r="J17" s="5"/>
      <c r="K17" s="5"/>
      <c r="L17" s="5"/>
      <c r="M17" s="5"/>
      <c r="N17" s="5"/>
      <c r="O17" s="5"/>
      <c r="P17" s="5"/>
      <c r="Q17" s="5"/>
    </row>
    <row r="18" spans="2:17" ht="18.75" x14ac:dyDescent="0.3">
      <c r="B18" s="174" t="s">
        <v>141</v>
      </c>
      <c r="C18" s="174"/>
      <c r="D18" s="174"/>
      <c r="E18" s="174"/>
      <c r="F18" s="174"/>
      <c r="G18" s="174"/>
      <c r="H18" s="174"/>
      <c r="I18" s="5"/>
      <c r="J18" s="5"/>
      <c r="K18" s="5"/>
      <c r="L18" s="5"/>
      <c r="M18" s="5"/>
      <c r="N18" s="5"/>
      <c r="O18" s="5"/>
      <c r="P18" s="5"/>
      <c r="Q18" s="5"/>
    </row>
    <row r="19" spans="2:17" ht="15.75" x14ac:dyDescent="0.25">
      <c r="B19" s="174" t="s">
        <v>142</v>
      </c>
      <c r="C19" s="174"/>
      <c r="D19" s="174"/>
      <c r="E19" s="174"/>
      <c r="F19" s="174"/>
      <c r="G19" s="174"/>
      <c r="H19" s="174"/>
    </row>
    <row r="20" spans="2:17" ht="15.75" x14ac:dyDescent="0.25">
      <c r="B20" s="174" t="s">
        <v>143</v>
      </c>
    </row>
    <row r="21" spans="2:17" ht="15.75" x14ac:dyDescent="0.25">
      <c r="B21" s="174" t="s">
        <v>144</v>
      </c>
    </row>
  </sheetData>
  <mergeCells count="1">
    <mergeCell ref="P8:Q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64"/>
  <sheetViews>
    <sheetView topLeftCell="A20" workbookViewId="0">
      <selection activeCell="B21" sqref="B21:P41"/>
    </sheetView>
  </sheetViews>
  <sheetFormatPr defaultColWidth="8.85546875" defaultRowHeight="15" x14ac:dyDescent="0.25"/>
  <cols>
    <col min="1" max="1" width="5.42578125" customWidth="1"/>
    <col min="2" max="2" width="26.42578125" customWidth="1"/>
    <col min="3" max="3" width="16.7109375" customWidth="1"/>
    <col min="4" max="5" width="14.7109375" customWidth="1"/>
    <col min="6" max="6" width="16.7109375" customWidth="1"/>
    <col min="7" max="7" width="15.28515625" customWidth="1"/>
    <col min="8" max="9" width="16" bestFit="1" customWidth="1"/>
    <col min="10" max="10" width="14.140625" bestFit="1" customWidth="1"/>
    <col min="11" max="12" width="17.42578125" customWidth="1"/>
    <col min="13" max="13" width="11.42578125" customWidth="1"/>
    <col min="14" max="14" width="15.7109375" customWidth="1"/>
    <col min="15" max="15" width="20.85546875" customWidth="1"/>
    <col min="18" max="18" width="9.140625" style="112"/>
    <col min="19" max="19" width="30.28515625" customWidth="1"/>
    <col min="20" max="20" width="16.42578125" customWidth="1"/>
    <col min="21" max="21" width="13" customWidth="1"/>
  </cols>
  <sheetData>
    <row r="1" spans="2:21" ht="18.75" x14ac:dyDescent="0.3">
      <c r="G1" s="4" t="s">
        <v>111</v>
      </c>
    </row>
    <row r="3" spans="2:21" ht="18.75" x14ac:dyDescent="0.3">
      <c r="B3" s="4" t="s">
        <v>35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2"/>
      <c r="S3" s="5"/>
      <c r="T3" s="5"/>
      <c r="U3" s="5"/>
    </row>
    <row r="4" spans="2:21" ht="18.75" x14ac:dyDescent="0.3">
      <c r="B4" s="4" t="s">
        <v>24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2"/>
      <c r="S4" s="5"/>
      <c r="T4" s="5"/>
      <c r="U4" s="5"/>
    </row>
    <row r="5" spans="2:21" s="112" customFormat="1" ht="18.75" x14ac:dyDescent="0.3">
      <c r="B5" s="4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2:21" s="112" customFormat="1" ht="18.75" x14ac:dyDescent="0.3">
      <c r="B6" s="4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2:21" s="112" customFormat="1" ht="18.75" x14ac:dyDescent="0.3">
      <c r="B7" s="4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2:21" s="112" customFormat="1" ht="18.75" x14ac:dyDescent="0.3">
      <c r="B8" s="4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2:21" s="112" customFormat="1" ht="18.75" x14ac:dyDescent="0.3">
      <c r="B9" s="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2:21" s="112" customFormat="1" ht="18.75" x14ac:dyDescent="0.3">
      <c r="B10" s="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2:21" s="112" customFormat="1" ht="18.75" x14ac:dyDescent="0.3">
      <c r="B11" s="4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2:21" s="112" customFormat="1" ht="18.75" x14ac:dyDescent="0.3">
      <c r="B12" s="4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2:21" s="112" customFormat="1" ht="18.75" x14ac:dyDescent="0.3"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2:21" s="112" customFormat="1" ht="18.75" x14ac:dyDescent="0.3">
      <c r="B14" s="4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2:21" s="112" customFormat="1" ht="18.75" x14ac:dyDescent="0.3">
      <c r="B15" s="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2:21" s="112" customFormat="1" ht="18.75" x14ac:dyDescent="0.3">
      <c r="B16" s="4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2:21" s="112" customFormat="1" ht="18.75" x14ac:dyDescent="0.3">
      <c r="B17" s="4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2:21" s="112" customFormat="1" ht="18.75" x14ac:dyDescent="0.3">
      <c r="B18" s="4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2:21" s="112" customFormat="1" ht="18.75" x14ac:dyDescent="0.3">
      <c r="B19" s="4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2:21" s="112" customFormat="1" ht="18.75" x14ac:dyDescent="0.3">
      <c r="B20" s="4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2:21" s="112" customFormat="1" ht="18.75" x14ac:dyDescent="0.3">
      <c r="B21" s="4" t="s">
        <v>35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2:21" s="112" customFormat="1" ht="18.75" x14ac:dyDescent="0.3">
      <c r="B22" s="4" t="s">
        <v>24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2:21" s="112" customFormat="1" ht="18.75" x14ac:dyDescent="0.3">
      <c r="B23" s="231">
        <v>46112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2:21" ht="19.5" thickBot="1" x14ac:dyDescent="0.35">
      <c r="B24" s="5"/>
      <c r="C24" s="6" t="s">
        <v>133</v>
      </c>
      <c r="D24" s="4"/>
      <c r="E24" s="4"/>
      <c r="F24" s="6" t="s">
        <v>136</v>
      </c>
      <c r="G24" s="4"/>
      <c r="H24" s="4"/>
      <c r="I24" s="6" t="s">
        <v>137</v>
      </c>
      <c r="J24" s="4"/>
      <c r="K24" s="4"/>
      <c r="L24" s="6" t="s">
        <v>138</v>
      </c>
      <c r="M24" s="5"/>
      <c r="N24" s="5"/>
      <c r="O24" s="6" t="s">
        <v>139</v>
      </c>
      <c r="P24" s="5"/>
      <c r="Q24" s="5"/>
      <c r="R24" s="32"/>
      <c r="S24" s="5"/>
      <c r="T24" s="5"/>
      <c r="U24" s="5"/>
    </row>
    <row r="25" spans="2:21" ht="18.75" x14ac:dyDescent="0.3">
      <c r="B25" s="82" t="s">
        <v>11</v>
      </c>
      <c r="C25" s="83">
        <v>43830</v>
      </c>
      <c r="D25" s="84" t="s">
        <v>38</v>
      </c>
      <c r="E25" s="84" t="s">
        <v>38</v>
      </c>
      <c r="F25" s="85">
        <v>43921</v>
      </c>
      <c r="G25" s="86" t="s">
        <v>38</v>
      </c>
      <c r="H25" s="87" t="s">
        <v>38</v>
      </c>
      <c r="I25" s="125">
        <v>44012</v>
      </c>
      <c r="J25" s="87" t="s">
        <v>38</v>
      </c>
      <c r="K25" s="86" t="s">
        <v>38</v>
      </c>
      <c r="L25" s="83">
        <v>44104</v>
      </c>
      <c r="M25" s="87" t="s">
        <v>38</v>
      </c>
      <c r="N25" s="86" t="s">
        <v>38</v>
      </c>
      <c r="O25" s="125">
        <v>44196</v>
      </c>
      <c r="P25" s="5"/>
      <c r="Q25" s="5"/>
      <c r="R25" s="32"/>
      <c r="S25" s="5"/>
      <c r="T25" s="5"/>
      <c r="U25" s="5"/>
    </row>
    <row r="26" spans="2:21" ht="19.5" thickBot="1" x14ac:dyDescent="0.35">
      <c r="B26" s="88"/>
      <c r="C26" s="89"/>
      <c r="D26" s="90" t="s">
        <v>5</v>
      </c>
      <c r="E26" s="90" t="s">
        <v>12</v>
      </c>
      <c r="F26" s="91"/>
      <c r="G26" s="92" t="s">
        <v>5</v>
      </c>
      <c r="H26" s="93" t="s">
        <v>12</v>
      </c>
      <c r="I26" s="126"/>
      <c r="J26" s="94" t="s">
        <v>5</v>
      </c>
      <c r="K26" s="95" t="s">
        <v>12</v>
      </c>
      <c r="L26" s="244"/>
      <c r="M26" s="94" t="s">
        <v>5</v>
      </c>
      <c r="N26" s="95" t="s">
        <v>12</v>
      </c>
      <c r="O26" s="126"/>
      <c r="P26" s="5"/>
      <c r="Q26" s="5"/>
      <c r="R26" s="32"/>
      <c r="S26" s="33" t="s">
        <v>11</v>
      </c>
      <c r="T26" s="96">
        <v>44469</v>
      </c>
      <c r="U26" s="8" t="s">
        <v>5</v>
      </c>
    </row>
    <row r="27" spans="2:21" ht="18.75" x14ac:dyDescent="0.3">
      <c r="B27" s="97" t="s">
        <v>13</v>
      </c>
      <c r="C27" s="52">
        <v>39992</v>
      </c>
      <c r="D27" s="98">
        <f>(F27-C27)/C27</f>
        <v>-0.35189537907581514</v>
      </c>
      <c r="E27" s="99">
        <f>+F27-C27</f>
        <v>-14073</v>
      </c>
      <c r="F27" s="49">
        <v>25919</v>
      </c>
      <c r="G27" s="102">
        <f>(I27-F27)/F27</f>
        <v>-1</v>
      </c>
      <c r="H27" s="53">
        <f>+I27-F27</f>
        <v>-25919</v>
      </c>
      <c r="I27" s="127"/>
      <c r="J27" s="102" t="e">
        <f>(L27-I27)/I27</f>
        <v>#DIV/0!</v>
      </c>
      <c r="K27" s="53">
        <f>+L27-I27</f>
        <v>0</v>
      </c>
      <c r="L27" s="52"/>
      <c r="M27" s="163" t="e">
        <f>+(O27-L27)/L27</f>
        <v>#DIV/0!</v>
      </c>
      <c r="N27" s="99">
        <f t="shared" ref="N27:N34" si="0">+O27-L27</f>
        <v>0</v>
      </c>
      <c r="O27" s="131"/>
      <c r="P27" s="5"/>
      <c r="Q27" s="5"/>
      <c r="R27" s="32"/>
      <c r="S27" s="5" t="s">
        <v>13</v>
      </c>
      <c r="T27" s="76">
        <f>L27</f>
        <v>0</v>
      </c>
      <c r="U27" s="100" t="e">
        <f>+T27/T35</f>
        <v>#DIV/0!</v>
      </c>
    </row>
    <row r="28" spans="2:21" ht="18.75" x14ac:dyDescent="0.3">
      <c r="B28" s="101" t="s">
        <v>14</v>
      </c>
      <c r="C28" s="61">
        <v>3951154</v>
      </c>
      <c r="D28" s="102">
        <f t="shared" ref="D28:D35" si="1">(F28-C28)/C28</f>
        <v>4.1562540969043472E-2</v>
      </c>
      <c r="E28" s="53">
        <f t="shared" ref="E28:E35" si="2">+F28-C28</f>
        <v>164220</v>
      </c>
      <c r="F28" s="58">
        <v>4115374</v>
      </c>
      <c r="G28" s="102">
        <f t="shared" ref="G28:G35" si="3">(I28-F28)/F28</f>
        <v>-1</v>
      </c>
      <c r="H28" s="53">
        <f t="shared" ref="H28:H35" si="4">+I28-F28</f>
        <v>-4115374</v>
      </c>
      <c r="I28" s="128"/>
      <c r="J28" s="102" t="e">
        <f t="shared" ref="J28:J35" si="5">(L28-I28)/I28</f>
        <v>#DIV/0!</v>
      </c>
      <c r="K28" s="53">
        <f t="shared" ref="K28:K35" si="6">+L28-I28</f>
        <v>0</v>
      </c>
      <c r="L28" s="61"/>
      <c r="M28" s="163" t="e">
        <f t="shared" ref="M28:M35" si="7">+(O28-L28)/L28</f>
        <v>#DIV/0!</v>
      </c>
      <c r="N28" s="99">
        <f t="shared" si="0"/>
        <v>0</v>
      </c>
      <c r="O28" s="132"/>
      <c r="P28" s="5"/>
      <c r="Q28" s="5"/>
      <c r="R28" s="32"/>
      <c r="S28" s="5" t="s">
        <v>14</v>
      </c>
      <c r="T28" s="76">
        <f t="shared" ref="T28:T34" si="8">L28</f>
        <v>0</v>
      </c>
      <c r="U28" s="100" t="e">
        <f>+T28/T35</f>
        <v>#DIV/0!</v>
      </c>
    </row>
    <row r="29" spans="2:21" ht="18.75" x14ac:dyDescent="0.3">
      <c r="B29" s="101" t="s">
        <v>15</v>
      </c>
      <c r="C29" s="61">
        <v>580246</v>
      </c>
      <c r="D29" s="102">
        <f t="shared" si="1"/>
        <v>0.11789999414041631</v>
      </c>
      <c r="E29" s="53">
        <f t="shared" si="2"/>
        <v>68411</v>
      </c>
      <c r="F29" s="58">
        <v>648657</v>
      </c>
      <c r="G29" s="102">
        <f t="shared" si="3"/>
        <v>-1</v>
      </c>
      <c r="H29" s="53">
        <f t="shared" si="4"/>
        <v>-648657</v>
      </c>
      <c r="I29" s="128"/>
      <c r="J29" s="98" t="e">
        <f t="shared" si="5"/>
        <v>#DIV/0!</v>
      </c>
      <c r="K29" s="99">
        <f t="shared" si="6"/>
        <v>0</v>
      </c>
      <c r="L29" s="61"/>
      <c r="M29" s="163" t="e">
        <f t="shared" si="7"/>
        <v>#DIV/0!</v>
      </c>
      <c r="N29" s="99">
        <f t="shared" si="0"/>
        <v>0</v>
      </c>
      <c r="O29" s="132"/>
      <c r="P29" s="5"/>
      <c r="Q29" s="5"/>
      <c r="R29" s="32"/>
      <c r="S29" s="5" t="s">
        <v>15</v>
      </c>
      <c r="T29" s="76">
        <f t="shared" si="8"/>
        <v>0</v>
      </c>
      <c r="U29" s="100" t="e">
        <f>+T29/T35</f>
        <v>#DIV/0!</v>
      </c>
    </row>
    <row r="30" spans="2:21" ht="18.75" x14ac:dyDescent="0.3">
      <c r="B30" s="101" t="s">
        <v>16</v>
      </c>
      <c r="C30" s="61">
        <v>3381484</v>
      </c>
      <c r="D30" s="102">
        <f t="shared" si="1"/>
        <v>-0.53116708522057177</v>
      </c>
      <c r="E30" s="53">
        <f t="shared" si="2"/>
        <v>-1796133</v>
      </c>
      <c r="F30" s="58">
        <v>1585351</v>
      </c>
      <c r="G30" s="98">
        <f t="shared" si="3"/>
        <v>-1</v>
      </c>
      <c r="H30" s="99">
        <f t="shared" si="4"/>
        <v>-1585351</v>
      </c>
      <c r="I30" s="128"/>
      <c r="J30" s="102" t="e">
        <f t="shared" si="5"/>
        <v>#DIV/0!</v>
      </c>
      <c r="K30" s="53">
        <f t="shared" si="6"/>
        <v>0</v>
      </c>
      <c r="L30" s="61"/>
      <c r="M30" s="163" t="e">
        <f t="shared" si="7"/>
        <v>#DIV/0!</v>
      </c>
      <c r="N30" s="99">
        <f t="shared" si="0"/>
        <v>0</v>
      </c>
      <c r="O30" s="132"/>
      <c r="P30" s="5"/>
      <c r="Q30" s="5"/>
      <c r="R30" s="32"/>
      <c r="S30" s="5" t="s">
        <v>16</v>
      </c>
      <c r="T30" s="76">
        <f t="shared" si="8"/>
        <v>0</v>
      </c>
      <c r="U30" s="100" t="e">
        <f>+T30/T35</f>
        <v>#DIV/0!</v>
      </c>
    </row>
    <row r="31" spans="2:21" ht="18.75" x14ac:dyDescent="0.3">
      <c r="B31" s="101" t="s">
        <v>17</v>
      </c>
      <c r="C31" s="61">
        <v>14362656</v>
      </c>
      <c r="D31" s="98">
        <f t="shared" si="1"/>
        <v>9.6895936239091152E-2</v>
      </c>
      <c r="E31" s="99">
        <f t="shared" si="2"/>
        <v>1391683</v>
      </c>
      <c r="F31" s="58">
        <v>15754339</v>
      </c>
      <c r="G31" s="102">
        <f t="shared" si="3"/>
        <v>-1</v>
      </c>
      <c r="H31" s="53">
        <f t="shared" si="4"/>
        <v>-15754339</v>
      </c>
      <c r="I31" s="128"/>
      <c r="J31" s="102" t="e">
        <f t="shared" si="5"/>
        <v>#DIV/0!</v>
      </c>
      <c r="K31" s="53">
        <f t="shared" si="6"/>
        <v>0</v>
      </c>
      <c r="L31" s="61"/>
      <c r="M31" s="163" t="e">
        <f t="shared" si="7"/>
        <v>#DIV/0!</v>
      </c>
      <c r="N31" s="99">
        <f t="shared" si="0"/>
        <v>0</v>
      </c>
      <c r="O31" s="132"/>
      <c r="P31" s="5"/>
      <c r="Q31" s="5"/>
      <c r="R31" s="32"/>
      <c r="S31" s="5" t="s">
        <v>17</v>
      </c>
      <c r="T31" s="76">
        <f t="shared" si="8"/>
        <v>0</v>
      </c>
      <c r="U31" s="100" t="e">
        <f>+T31/T35</f>
        <v>#DIV/0!</v>
      </c>
    </row>
    <row r="32" spans="2:21" ht="18.75" x14ac:dyDescent="0.3">
      <c r="B32" s="101" t="s">
        <v>18</v>
      </c>
      <c r="C32" s="61">
        <v>674304</v>
      </c>
      <c r="D32" s="102">
        <f t="shared" si="1"/>
        <v>5.4061002159263474</v>
      </c>
      <c r="E32" s="53">
        <f t="shared" si="2"/>
        <v>3645355</v>
      </c>
      <c r="F32" s="58">
        <f>3209066+1110593</f>
        <v>4319659</v>
      </c>
      <c r="G32" s="102">
        <f t="shared" si="3"/>
        <v>-1</v>
      </c>
      <c r="H32" s="53">
        <f t="shared" si="4"/>
        <v>-4319659</v>
      </c>
      <c r="I32" s="128"/>
      <c r="J32" s="102" t="e">
        <f t="shared" si="5"/>
        <v>#DIV/0!</v>
      </c>
      <c r="K32" s="53">
        <f t="shared" si="6"/>
        <v>0</v>
      </c>
      <c r="L32" s="61"/>
      <c r="M32" s="163" t="e">
        <f t="shared" si="7"/>
        <v>#DIV/0!</v>
      </c>
      <c r="N32" s="99">
        <f t="shared" si="0"/>
        <v>0</v>
      </c>
      <c r="O32" s="132"/>
      <c r="P32" s="5"/>
      <c r="Q32" s="5"/>
      <c r="R32" s="32"/>
      <c r="S32" s="5" t="s">
        <v>29</v>
      </c>
      <c r="T32" s="76">
        <f t="shared" si="8"/>
        <v>0</v>
      </c>
      <c r="U32" s="100" t="e">
        <f>+T32/T35</f>
        <v>#DIV/0!</v>
      </c>
    </row>
    <row r="33" spans="2:21" ht="18.75" x14ac:dyDescent="0.3">
      <c r="B33" s="103" t="s">
        <v>19</v>
      </c>
      <c r="C33" s="68">
        <v>988165</v>
      </c>
      <c r="D33" s="98">
        <f t="shared" si="1"/>
        <v>5.5540319683453673E-2</v>
      </c>
      <c r="E33" s="99">
        <f t="shared" si="2"/>
        <v>54883</v>
      </c>
      <c r="F33" s="65">
        <v>1043048</v>
      </c>
      <c r="G33" s="102">
        <f t="shared" si="3"/>
        <v>-1</v>
      </c>
      <c r="H33" s="53">
        <f t="shared" si="4"/>
        <v>-1043048</v>
      </c>
      <c r="I33" s="129"/>
      <c r="J33" s="98" t="e">
        <f t="shared" si="5"/>
        <v>#DIV/0!</v>
      </c>
      <c r="K33" s="99">
        <f t="shared" si="6"/>
        <v>0</v>
      </c>
      <c r="L33" s="68"/>
      <c r="M33" s="163" t="e">
        <f t="shared" si="7"/>
        <v>#DIV/0!</v>
      </c>
      <c r="N33" s="99">
        <f t="shared" si="0"/>
        <v>0</v>
      </c>
      <c r="O33" s="133"/>
      <c r="P33" s="5"/>
      <c r="Q33" s="5"/>
      <c r="R33" s="32"/>
      <c r="S33" s="5" t="s">
        <v>19</v>
      </c>
      <c r="T33" s="76">
        <f t="shared" si="8"/>
        <v>0</v>
      </c>
      <c r="U33" s="100" t="e">
        <f>+T33/T35</f>
        <v>#DIV/0!</v>
      </c>
    </row>
    <row r="34" spans="2:21" ht="19.5" thickBot="1" x14ac:dyDescent="0.35">
      <c r="B34" s="103" t="s">
        <v>20</v>
      </c>
      <c r="C34" s="68">
        <v>60217</v>
      </c>
      <c r="D34" s="110">
        <f t="shared" si="1"/>
        <v>0.38975704535264127</v>
      </c>
      <c r="E34" s="104">
        <f t="shared" si="2"/>
        <v>23470</v>
      </c>
      <c r="F34" s="65">
        <v>83687</v>
      </c>
      <c r="G34" s="110">
        <f t="shared" si="3"/>
        <v>-1</v>
      </c>
      <c r="H34" s="104">
        <f t="shared" si="4"/>
        <v>-83687</v>
      </c>
      <c r="I34" s="129"/>
      <c r="J34" s="110" t="e">
        <f t="shared" si="5"/>
        <v>#DIV/0!</v>
      </c>
      <c r="K34" s="104">
        <f t="shared" si="6"/>
        <v>0</v>
      </c>
      <c r="L34" s="227"/>
      <c r="M34" s="163" t="e">
        <f t="shared" si="7"/>
        <v>#DIV/0!</v>
      </c>
      <c r="N34" s="99">
        <f t="shared" si="0"/>
        <v>0</v>
      </c>
      <c r="O34" s="133"/>
      <c r="P34" s="5"/>
      <c r="Q34" s="5"/>
      <c r="R34" s="32"/>
      <c r="S34" s="5" t="s">
        <v>20</v>
      </c>
      <c r="T34" s="76">
        <f t="shared" si="8"/>
        <v>0</v>
      </c>
      <c r="U34" s="100" t="e">
        <f>+T34/T35</f>
        <v>#DIV/0!</v>
      </c>
    </row>
    <row r="35" spans="2:21" ht="19.5" thickBot="1" x14ac:dyDescent="0.35">
      <c r="B35" s="105" t="s">
        <v>21</v>
      </c>
      <c r="C35" s="106">
        <f>SUM(C27:C34)</f>
        <v>24038218</v>
      </c>
      <c r="D35" s="111">
        <f t="shared" si="1"/>
        <v>0.1471746366556789</v>
      </c>
      <c r="E35" s="107">
        <f t="shared" si="2"/>
        <v>3537816</v>
      </c>
      <c r="F35" s="108">
        <f>SUM(F27:F34)</f>
        <v>27576034</v>
      </c>
      <c r="G35" s="111">
        <f t="shared" si="3"/>
        <v>-1</v>
      </c>
      <c r="H35" s="107">
        <f t="shared" si="4"/>
        <v>-27576034</v>
      </c>
      <c r="I35" s="130">
        <f>SUM(I27:I34)</f>
        <v>0</v>
      </c>
      <c r="J35" s="111" t="e">
        <f t="shared" si="5"/>
        <v>#DIV/0!</v>
      </c>
      <c r="K35" s="107">
        <f t="shared" si="6"/>
        <v>0</v>
      </c>
      <c r="L35" s="108">
        <f>SUM(L27:L34)</f>
        <v>0</v>
      </c>
      <c r="M35" s="163" t="e">
        <f t="shared" si="7"/>
        <v>#DIV/0!</v>
      </c>
      <c r="N35" s="134">
        <f>SUM(N27:N34)</f>
        <v>0</v>
      </c>
      <c r="O35" s="134">
        <f>SUM(O27:O34)</f>
        <v>0</v>
      </c>
      <c r="P35" s="5"/>
      <c r="Q35" s="5"/>
      <c r="R35" s="32"/>
      <c r="S35" s="4" t="s">
        <v>26</v>
      </c>
      <c r="T35" s="79">
        <f>SUM(T27:T34)</f>
        <v>0</v>
      </c>
      <c r="U35" s="109" t="e">
        <f>SUM(U27:U34)</f>
        <v>#DIV/0!</v>
      </c>
    </row>
    <row r="36" spans="2:21" ht="18.75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32"/>
      <c r="S36" s="5"/>
      <c r="T36" s="5"/>
      <c r="U36" s="5"/>
    </row>
    <row r="37" spans="2:21" ht="26.25" customHeight="1" x14ac:dyDescent="0.3">
      <c r="B37" s="255" t="s">
        <v>145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5"/>
      <c r="Q37" s="5"/>
      <c r="R37" s="32"/>
      <c r="S37" s="5"/>
      <c r="T37" s="5"/>
      <c r="U37" s="5"/>
    </row>
    <row r="38" spans="2:21" ht="15" customHeight="1" x14ac:dyDescent="0.3">
      <c r="B38" s="31" t="s">
        <v>146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2:21" ht="15" customHeight="1" x14ac:dyDescent="0.3">
      <c r="B39" s="31" t="s">
        <v>147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2:21" ht="15" customHeight="1" x14ac:dyDescent="0.3">
      <c r="B40" s="31" t="s">
        <v>148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64" spans="12:12" x14ac:dyDescent="0.25">
      <c r="L64">
        <v>3</v>
      </c>
    </row>
  </sheetData>
  <mergeCells count="1">
    <mergeCell ref="B37:O3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4:N49"/>
  <sheetViews>
    <sheetView topLeftCell="A16" workbookViewId="0">
      <selection activeCell="B4" sqref="B4:L43"/>
    </sheetView>
  </sheetViews>
  <sheetFormatPr defaultColWidth="8.85546875" defaultRowHeight="15" x14ac:dyDescent="0.25"/>
  <cols>
    <col min="1" max="1" width="5.42578125" customWidth="1"/>
    <col min="2" max="2" width="36.7109375" bestFit="1" customWidth="1"/>
    <col min="3" max="3" width="11.140625" customWidth="1"/>
    <col min="4" max="4" width="12.7109375" customWidth="1"/>
    <col min="5" max="5" width="15.140625" customWidth="1"/>
    <col min="6" max="6" width="14.28515625" customWidth="1"/>
    <col min="7" max="8" width="17.140625" bestFit="1" customWidth="1"/>
    <col min="9" max="9" width="18.28515625" bestFit="1" customWidth="1"/>
    <col min="10" max="10" width="14.42578125" customWidth="1"/>
    <col min="11" max="11" width="18.28515625" bestFit="1" customWidth="1"/>
    <col min="12" max="12" width="14.42578125" customWidth="1"/>
    <col min="13" max="13" width="9.140625" customWidth="1"/>
    <col min="14" max="14" width="13" customWidth="1"/>
  </cols>
  <sheetData>
    <row r="4" spans="2:14" ht="18.75" x14ac:dyDescent="0.3">
      <c r="B4" s="4" t="s">
        <v>149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8.75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8.75" x14ac:dyDescent="0.3">
      <c r="B6" s="4" t="s">
        <v>39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4" ht="18.75" x14ac:dyDescent="0.3">
      <c r="B7" s="4" t="s">
        <v>22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2:14" ht="18.75" x14ac:dyDescent="0.3">
      <c r="B8" s="4"/>
      <c r="C8" s="7"/>
      <c r="D8" s="7"/>
      <c r="E8" s="7"/>
      <c r="F8" s="7"/>
      <c r="G8" s="7"/>
      <c r="H8" s="7"/>
      <c r="I8" s="7"/>
      <c r="J8" s="7"/>
      <c r="K8" s="7"/>
      <c r="L8" s="7"/>
      <c r="M8" s="5"/>
      <c r="N8" s="5"/>
    </row>
    <row r="9" spans="2:14" ht="19.5" thickBot="1" x14ac:dyDescent="0.35">
      <c r="B9" s="5"/>
      <c r="C9" s="6" t="s">
        <v>136</v>
      </c>
      <c r="D9" s="6"/>
      <c r="E9" s="6"/>
      <c r="F9" s="6" t="s">
        <v>137</v>
      </c>
      <c r="G9" s="6"/>
      <c r="H9" s="6"/>
      <c r="I9" s="6" t="s">
        <v>138</v>
      </c>
      <c r="J9" s="6"/>
      <c r="K9" s="6"/>
      <c r="L9" s="6" t="s">
        <v>139</v>
      </c>
      <c r="M9" s="5"/>
      <c r="N9" s="5"/>
    </row>
    <row r="10" spans="2:14" ht="39" customHeight="1" thickBot="1" x14ac:dyDescent="0.35">
      <c r="B10" s="9" t="s">
        <v>150</v>
      </c>
      <c r="C10" s="10" t="s">
        <v>31</v>
      </c>
      <c r="D10" s="11" t="s">
        <v>25</v>
      </c>
      <c r="E10" s="12" t="s">
        <v>30</v>
      </c>
      <c r="F10" s="10" t="s">
        <v>32</v>
      </c>
      <c r="G10" s="11" t="s">
        <v>25</v>
      </c>
      <c r="H10" s="12" t="s">
        <v>30</v>
      </c>
      <c r="I10" s="10" t="s">
        <v>33</v>
      </c>
      <c r="J10" s="11" t="s">
        <v>25</v>
      </c>
      <c r="K10" s="12" t="s">
        <v>30</v>
      </c>
      <c r="L10" s="188" t="s">
        <v>34</v>
      </c>
      <c r="M10" s="5"/>
      <c r="N10" s="5"/>
    </row>
    <row r="11" spans="2:14" ht="18.75" x14ac:dyDescent="0.3">
      <c r="B11" s="176"/>
      <c r="C11" s="14"/>
      <c r="D11" s="15"/>
      <c r="E11" s="16"/>
      <c r="F11" s="14"/>
      <c r="G11" s="16"/>
      <c r="H11" s="16"/>
      <c r="I11" s="14"/>
      <c r="J11" s="16"/>
      <c r="K11" s="16"/>
      <c r="L11" s="189"/>
      <c r="M11" s="5"/>
      <c r="N11" s="5"/>
    </row>
    <row r="12" spans="2:14" ht="18.75" x14ac:dyDescent="0.3">
      <c r="B12" s="177" t="s">
        <v>117</v>
      </c>
      <c r="C12" s="14"/>
      <c r="D12" s="124"/>
      <c r="E12" s="165"/>
      <c r="F12" s="166"/>
      <c r="G12" s="124"/>
      <c r="H12" s="13"/>
      <c r="I12" s="14"/>
      <c r="J12" s="124"/>
      <c r="K12" s="18"/>
      <c r="L12" s="189"/>
      <c r="M12" s="5"/>
      <c r="N12" s="5"/>
    </row>
    <row r="13" spans="2:14" s="112" customFormat="1" ht="18.75" x14ac:dyDescent="0.3">
      <c r="B13" s="178" t="s">
        <v>113</v>
      </c>
      <c r="C13" s="164">
        <v>566.26</v>
      </c>
      <c r="D13" s="124">
        <f>+E13/C13</f>
        <v>-1</v>
      </c>
      <c r="E13" s="205">
        <f>+F13-C13</f>
        <v>-566.26</v>
      </c>
      <c r="F13" s="166"/>
      <c r="G13" s="124" t="e">
        <f>+H13/F13</f>
        <v>#DIV/0!</v>
      </c>
      <c r="H13" s="205">
        <f>+I13-F13</f>
        <v>0</v>
      </c>
      <c r="I13" s="14"/>
      <c r="J13" s="124" t="e">
        <f>+K13/I13</f>
        <v>#DIV/0!</v>
      </c>
      <c r="K13" s="18">
        <f>+L13-I13</f>
        <v>0</v>
      </c>
      <c r="L13" s="189"/>
      <c r="M13" s="167"/>
      <c r="N13" s="167"/>
    </row>
    <row r="14" spans="2:14" s="112" customFormat="1" ht="18.75" x14ac:dyDescent="0.3">
      <c r="B14" s="178" t="s">
        <v>114</v>
      </c>
      <c r="C14" s="164">
        <v>808.6</v>
      </c>
      <c r="D14" s="124">
        <f>+(F14-C14)/C14</f>
        <v>-1</v>
      </c>
      <c r="E14" s="21">
        <f>+F14-C14</f>
        <v>-808.6</v>
      </c>
      <c r="F14" s="166"/>
      <c r="G14" s="124" t="e">
        <f>+(I14-F14)/F14</f>
        <v>#DIV/0!</v>
      </c>
      <c r="H14" s="21">
        <f>+I14-F14</f>
        <v>0</v>
      </c>
      <c r="I14" s="14"/>
      <c r="J14" s="124" t="e">
        <f>+K14/I14</f>
        <v>#DIV/0!</v>
      </c>
      <c r="K14" s="18">
        <f>+L14-I14</f>
        <v>0</v>
      </c>
      <c r="L14" s="189"/>
      <c r="M14" s="167"/>
      <c r="N14" s="167"/>
    </row>
    <row r="15" spans="2:14" s="112" customFormat="1" ht="19.5" thickBot="1" x14ac:dyDescent="0.35">
      <c r="B15" s="178" t="s">
        <v>115</v>
      </c>
      <c r="C15" s="27"/>
      <c r="D15" s="180"/>
      <c r="E15" s="181"/>
      <c r="F15" s="200"/>
      <c r="G15" s="180"/>
      <c r="H15" s="26"/>
      <c r="I15" s="27"/>
      <c r="J15" s="180"/>
      <c r="K15" s="182"/>
      <c r="L15" s="190"/>
      <c r="M15" s="167"/>
      <c r="N15" s="167"/>
    </row>
    <row r="16" spans="2:14" s="112" customFormat="1" ht="18.75" x14ac:dyDescent="0.3">
      <c r="B16" s="194" t="s">
        <v>129</v>
      </c>
      <c r="C16" s="164">
        <f t="shared" ref="C16:L16" si="0">SUM(C13:C15)</f>
        <v>1374.8600000000001</v>
      </c>
      <c r="D16" s="199">
        <f t="shared" si="0"/>
        <v>-2</v>
      </c>
      <c r="E16" s="199">
        <f t="shared" si="0"/>
        <v>-1374.8600000000001</v>
      </c>
      <c r="F16" s="207">
        <f>F13+F14</f>
        <v>0</v>
      </c>
      <c r="G16" s="235" t="e">
        <f>+H16/F16*100</f>
        <v>#DIV/0!</v>
      </c>
      <c r="H16" s="199">
        <f t="shared" si="0"/>
        <v>0</v>
      </c>
      <c r="I16" s="14">
        <f t="shared" si="0"/>
        <v>0</v>
      </c>
      <c r="J16" s="245" t="e">
        <f t="shared" si="0"/>
        <v>#DIV/0!</v>
      </c>
      <c r="K16" s="199">
        <f t="shared" si="0"/>
        <v>0</v>
      </c>
      <c r="L16" s="199">
        <f t="shared" si="0"/>
        <v>0</v>
      </c>
      <c r="M16" s="167"/>
      <c r="N16" s="167"/>
    </row>
    <row r="17" spans="2:14" s="112" customFormat="1" ht="18.75" x14ac:dyDescent="0.3">
      <c r="B17" s="178"/>
      <c r="C17" s="14"/>
      <c r="D17" s="124"/>
      <c r="E17" s="165"/>
      <c r="F17" s="166"/>
      <c r="G17" s="124"/>
      <c r="H17" s="13"/>
      <c r="I17" s="14"/>
      <c r="J17" s="124"/>
      <c r="K17" s="18"/>
      <c r="L17" s="189"/>
      <c r="M17" s="167"/>
      <c r="N17" s="167"/>
    </row>
    <row r="18" spans="2:14" ht="18.75" x14ac:dyDescent="0.3">
      <c r="B18" s="177" t="s">
        <v>116</v>
      </c>
      <c r="C18" s="22"/>
      <c r="D18" s="124"/>
      <c r="E18" s="21"/>
      <c r="F18" s="201"/>
      <c r="G18" s="124"/>
      <c r="H18" s="13"/>
      <c r="I18" s="20"/>
      <c r="J18" s="124"/>
      <c r="K18" s="23"/>
      <c r="L18" s="191"/>
      <c r="M18" s="5"/>
      <c r="N18" s="5"/>
    </row>
    <row r="19" spans="2:14" s="112" customFormat="1" ht="18.75" x14ac:dyDescent="0.3">
      <c r="B19" s="178" t="s">
        <v>118</v>
      </c>
      <c r="C19" s="22">
        <v>0.03</v>
      </c>
      <c r="D19" s="206">
        <v>0</v>
      </c>
      <c r="E19" s="13">
        <f>+F19-C19</f>
        <v>-0.03</v>
      </c>
      <c r="F19" s="201"/>
      <c r="G19" s="206">
        <v>0</v>
      </c>
      <c r="H19" s="13">
        <f>+I19-F19</f>
        <v>0</v>
      </c>
      <c r="I19" s="20"/>
      <c r="J19" s="219" t="e">
        <f>+K19/I19</f>
        <v>#DIV/0!</v>
      </c>
      <c r="K19" s="23">
        <f>+L19-I19</f>
        <v>0</v>
      </c>
      <c r="L19" s="191"/>
      <c r="M19" s="167"/>
      <c r="N19" s="167"/>
    </row>
    <row r="20" spans="2:14" s="112" customFormat="1" ht="18.75" x14ac:dyDescent="0.3">
      <c r="B20" s="178" t="s">
        <v>119</v>
      </c>
      <c r="C20" s="22">
        <v>107.37</v>
      </c>
      <c r="D20" s="206">
        <f>+E20/C20</f>
        <v>-1</v>
      </c>
      <c r="E20" s="13">
        <f>+F20-C20</f>
        <v>-107.37</v>
      </c>
      <c r="F20" s="201"/>
      <c r="G20" s="206" t="e">
        <f>+H20/F20</f>
        <v>#DIV/0!</v>
      </c>
      <c r="H20" s="13">
        <f>+I20-F20</f>
        <v>0</v>
      </c>
      <c r="I20" s="20"/>
      <c r="J20" s="219" t="e">
        <f t="shared" ref="J20:J21" si="1">+K20/I20</f>
        <v>#DIV/0!</v>
      </c>
      <c r="K20" s="23">
        <f t="shared" ref="K20:K21" si="2">+L20-I20</f>
        <v>0</v>
      </c>
      <c r="L20" s="191"/>
      <c r="M20" s="167"/>
      <c r="N20" s="167"/>
    </row>
    <row r="21" spans="2:14" s="112" customFormat="1" ht="19.5" thickBot="1" x14ac:dyDescent="0.35">
      <c r="B21" s="178" t="s">
        <v>115</v>
      </c>
      <c r="C21" s="184">
        <v>59.67</v>
      </c>
      <c r="D21" s="206">
        <f>+E21/C21</f>
        <v>-1</v>
      </c>
      <c r="E21" s="13">
        <f>+F21-C21</f>
        <v>-59.67</v>
      </c>
      <c r="F21" s="202"/>
      <c r="G21" s="206" t="e">
        <f>+H21/F21</f>
        <v>#DIV/0!</v>
      </c>
      <c r="H21" s="13">
        <f>+I21-F21</f>
        <v>0</v>
      </c>
      <c r="I21" s="183"/>
      <c r="J21" s="220" t="e">
        <f t="shared" si="1"/>
        <v>#DIV/0!</v>
      </c>
      <c r="K21" s="186">
        <f t="shared" si="2"/>
        <v>0</v>
      </c>
      <c r="L21" s="192"/>
      <c r="M21" s="167"/>
      <c r="N21" s="167"/>
    </row>
    <row r="22" spans="2:14" s="112" customFormat="1" ht="18.75" x14ac:dyDescent="0.3">
      <c r="B22" s="179" t="s">
        <v>121</v>
      </c>
      <c r="C22" s="22">
        <f>SUM(C19:C21)</f>
        <v>167.07</v>
      </c>
      <c r="D22" s="124">
        <f>+E22/C22</f>
        <v>-1</v>
      </c>
      <c r="E22" s="205">
        <f>+F22-C22</f>
        <v>-167.07</v>
      </c>
      <c r="F22" s="22">
        <f>SUM(F19:F21)</f>
        <v>0</v>
      </c>
      <c r="G22" s="124" t="e">
        <f>+H22/F22</f>
        <v>#DIV/0!</v>
      </c>
      <c r="H22" s="205">
        <f>+I22-F22</f>
        <v>0</v>
      </c>
      <c r="I22" s="22">
        <f>SUM(I19:I21)</f>
        <v>0</v>
      </c>
      <c r="J22" s="246" t="e">
        <f>SUM(J19:J21)</f>
        <v>#DIV/0!</v>
      </c>
      <c r="K22" s="23">
        <f>+K19+K20+K21</f>
        <v>0</v>
      </c>
      <c r="L22" s="191">
        <f>SUM(L19:L21)</f>
        <v>0</v>
      </c>
      <c r="M22" s="167"/>
      <c r="N22" s="167"/>
    </row>
    <row r="23" spans="2:14" ht="18.75" x14ac:dyDescent="0.3">
      <c r="B23" s="1"/>
      <c r="C23" s="14"/>
      <c r="D23" s="17"/>
      <c r="E23" s="18"/>
      <c r="F23" s="166"/>
      <c r="G23" s="19"/>
      <c r="H23" s="18"/>
      <c r="I23" s="14"/>
      <c r="J23" s="19"/>
      <c r="K23" s="18"/>
      <c r="L23" s="189"/>
      <c r="M23" s="5"/>
      <c r="N23" s="5"/>
    </row>
    <row r="24" spans="2:14" ht="18.75" x14ac:dyDescent="0.3">
      <c r="B24" s="179" t="s">
        <v>0</v>
      </c>
      <c r="C24" s="232">
        <f>C16-C22</f>
        <v>1207.7900000000002</v>
      </c>
      <c r="D24" s="124">
        <f>+E24/C24</f>
        <v>-1</v>
      </c>
      <c r="E24" s="205">
        <f>+F24-C24</f>
        <v>-1207.7900000000002</v>
      </c>
      <c r="F24" s="208">
        <f>F16-F22</f>
        <v>0</v>
      </c>
      <c r="G24" s="124" t="e">
        <f>+H24/F24</f>
        <v>#DIV/0!</v>
      </c>
      <c r="H24" s="205">
        <f>+I24-F24</f>
        <v>0</v>
      </c>
      <c r="I24" s="208">
        <f>I16-I22</f>
        <v>0</v>
      </c>
      <c r="J24" s="195" t="e">
        <f>+K24/I24</f>
        <v>#DIV/0!</v>
      </c>
      <c r="K24" s="218">
        <f>+K16-K22</f>
        <v>0</v>
      </c>
      <c r="L24" s="216">
        <f>+L16-L22</f>
        <v>0</v>
      </c>
      <c r="M24" s="5"/>
      <c r="N24" s="5"/>
    </row>
    <row r="25" spans="2:14" ht="18.75" x14ac:dyDescent="0.3">
      <c r="B25" s="16"/>
      <c r="C25" s="14"/>
      <c r="D25" s="17"/>
      <c r="E25" s="18"/>
      <c r="F25" s="166"/>
      <c r="G25" s="19"/>
      <c r="H25" s="18"/>
      <c r="I25" s="14"/>
      <c r="J25" s="19"/>
      <c r="K25" s="18"/>
      <c r="L25" s="189"/>
      <c r="M25" s="5"/>
      <c r="N25" s="5"/>
    </row>
    <row r="26" spans="2:14" ht="18.75" x14ac:dyDescent="0.3">
      <c r="B26" s="179" t="s">
        <v>120</v>
      </c>
      <c r="C26" s="14"/>
      <c r="D26" s="124"/>
      <c r="E26" s="13"/>
      <c r="F26" s="166"/>
      <c r="G26" s="124"/>
      <c r="H26" s="13"/>
      <c r="I26" s="164"/>
      <c r="J26" s="124"/>
      <c r="K26" s="18"/>
      <c r="L26" s="189"/>
      <c r="M26" s="5"/>
      <c r="N26" s="5"/>
    </row>
    <row r="27" spans="2:14" s="112" customFormat="1" ht="18.75" x14ac:dyDescent="0.3">
      <c r="B27" s="178" t="s">
        <v>122</v>
      </c>
      <c r="C27" s="14">
        <v>285.99</v>
      </c>
      <c r="D27" s="124">
        <f>+E27/C27</f>
        <v>-1</v>
      </c>
      <c r="E27" s="205">
        <f>+F27-C27</f>
        <v>-285.99</v>
      </c>
      <c r="F27" s="166"/>
      <c r="G27" s="124" t="e">
        <f>+H27/F27</f>
        <v>#DIV/0!</v>
      </c>
      <c r="H27" s="165">
        <f>+I27-F27</f>
        <v>0</v>
      </c>
      <c r="I27" s="164"/>
      <c r="J27" s="124" t="e">
        <f>+K27/I27</f>
        <v>#DIV/0!</v>
      </c>
      <c r="K27" s="18">
        <f>+L27-I27</f>
        <v>0</v>
      </c>
      <c r="L27" s="189"/>
      <c r="M27" s="167"/>
      <c r="N27" s="167"/>
    </row>
    <row r="28" spans="2:14" s="112" customFormat="1" ht="18.75" x14ac:dyDescent="0.3">
      <c r="B28" s="178" t="s">
        <v>123</v>
      </c>
      <c r="C28" s="14">
        <v>1875.25</v>
      </c>
      <c r="D28" s="124">
        <f>+E28/C28</f>
        <v>-1</v>
      </c>
      <c r="E28" s="205">
        <f>+F28-C28</f>
        <v>-1875.25</v>
      </c>
      <c r="F28" s="166"/>
      <c r="G28" s="124" t="e">
        <f>+H28/F28</f>
        <v>#DIV/0!</v>
      </c>
      <c r="H28" s="165">
        <f>+I28-F28</f>
        <v>0</v>
      </c>
      <c r="I28" s="164"/>
      <c r="J28" s="124" t="e">
        <f>+K28/I28</f>
        <v>#DIV/0!</v>
      </c>
      <c r="K28" s="18">
        <f>+L28-I28</f>
        <v>0</v>
      </c>
      <c r="L28" s="189"/>
      <c r="M28" s="167"/>
      <c r="N28" s="167"/>
    </row>
    <row r="29" spans="2:14" s="112" customFormat="1" ht="19.5" thickBot="1" x14ac:dyDescent="0.35">
      <c r="B29" s="178" t="s">
        <v>124</v>
      </c>
      <c r="C29" s="27">
        <v>0</v>
      </c>
      <c r="D29" s="185"/>
      <c r="E29" s="26"/>
      <c r="F29" s="200">
        <v>0</v>
      </c>
      <c r="G29" s="180"/>
      <c r="H29" s="26"/>
      <c r="I29" s="187">
        <v>0</v>
      </c>
      <c r="J29" s="180">
        <v>0</v>
      </c>
      <c r="K29" s="182">
        <f>+L29-I29</f>
        <v>0</v>
      </c>
      <c r="L29" s="190">
        <v>0</v>
      </c>
      <c r="M29" s="167"/>
      <c r="N29" s="167"/>
    </row>
    <row r="30" spans="2:14" s="112" customFormat="1" ht="18.75" x14ac:dyDescent="0.3">
      <c r="B30" s="178"/>
      <c r="C30" s="14">
        <f>SUM(C27:C29)</f>
        <v>2161.2399999999998</v>
      </c>
      <c r="D30" s="124">
        <f>+E30/C30</f>
        <v>-1</v>
      </c>
      <c r="E30" s="205">
        <f>+F30-C30</f>
        <v>-2161.2399999999998</v>
      </c>
      <c r="F30" s="14">
        <f>SUM(F27:F29)</f>
        <v>0</v>
      </c>
      <c r="G30" s="124" t="e">
        <f>+H30/F30</f>
        <v>#DIV/0!</v>
      </c>
      <c r="H30" s="205">
        <f>+I30-F30</f>
        <v>0</v>
      </c>
      <c r="I30" s="14">
        <f>SUM(I27:I29)</f>
        <v>0</v>
      </c>
      <c r="J30" s="124" t="e">
        <f>+K30/I30</f>
        <v>#DIV/0!</v>
      </c>
      <c r="K30" s="18">
        <f>+K27+K28+K29</f>
        <v>0</v>
      </c>
      <c r="L30" s="189">
        <f>SUM(L27:L29)</f>
        <v>0</v>
      </c>
      <c r="M30" s="167"/>
      <c r="N30" s="167"/>
    </row>
    <row r="31" spans="2:14" s="112" customFormat="1" ht="18.75" x14ac:dyDescent="0.3">
      <c r="B31" s="178"/>
      <c r="C31" s="14"/>
      <c r="D31" s="175"/>
      <c r="E31" s="13"/>
      <c r="F31" s="166"/>
      <c r="G31" s="175"/>
      <c r="H31" s="13"/>
      <c r="I31" s="164"/>
      <c r="J31" s="124"/>
      <c r="K31" s="18"/>
      <c r="L31" s="189"/>
      <c r="M31" s="167"/>
      <c r="N31" s="167"/>
    </row>
    <row r="32" spans="2:14" ht="18.75" x14ac:dyDescent="0.3">
      <c r="B32" s="179" t="s">
        <v>1</v>
      </c>
      <c r="C32" s="24">
        <f>C24+C30</f>
        <v>3369.0299999999997</v>
      </c>
      <c r="D32" s="124">
        <f>+E32/C32</f>
        <v>-1</v>
      </c>
      <c r="E32" s="205">
        <f>+F32-C32</f>
        <v>-3369.0299999999997</v>
      </c>
      <c r="F32" s="208">
        <f>F24+F30</f>
        <v>0</v>
      </c>
      <c r="G32" s="124" t="e">
        <f>+H32/F32</f>
        <v>#DIV/0!</v>
      </c>
      <c r="H32" s="205">
        <f>+I32-F32</f>
        <v>0</v>
      </c>
      <c r="I32" s="208">
        <f>I24+I30</f>
        <v>0</v>
      </c>
      <c r="J32" s="197" t="e">
        <f>+K32/I32</f>
        <v>#DIV/0!</v>
      </c>
      <c r="K32" s="162">
        <f>+K24+K30</f>
        <v>0</v>
      </c>
      <c r="L32" s="217">
        <f>+L24+L30</f>
        <v>0</v>
      </c>
      <c r="M32" s="5"/>
      <c r="N32" s="5"/>
    </row>
    <row r="33" spans="2:14" s="112" customFormat="1" ht="18.75" x14ac:dyDescent="0.3">
      <c r="B33" s="179"/>
      <c r="C33" s="24"/>
      <c r="D33" s="17"/>
      <c r="E33" s="198"/>
      <c r="F33" s="24"/>
      <c r="G33" s="17"/>
      <c r="H33" s="198"/>
      <c r="I33" s="24"/>
      <c r="J33" s="19"/>
      <c r="K33" s="18"/>
      <c r="L33" s="193"/>
      <c r="M33" s="167"/>
      <c r="N33" s="167"/>
    </row>
    <row r="34" spans="2:14" ht="18.75" x14ac:dyDescent="0.3">
      <c r="B34" s="179" t="s">
        <v>125</v>
      </c>
      <c r="C34" s="14"/>
      <c r="D34" s="17"/>
      <c r="E34" s="18"/>
      <c r="F34" s="166"/>
      <c r="G34" s="17"/>
      <c r="H34" s="18"/>
      <c r="I34" s="14"/>
      <c r="J34" s="19"/>
      <c r="K34" s="18"/>
      <c r="L34" s="189"/>
      <c r="M34" s="5"/>
      <c r="N34" s="5"/>
    </row>
    <row r="35" spans="2:14" s="112" customFormat="1" ht="18.75" x14ac:dyDescent="0.3">
      <c r="B35" s="16" t="s">
        <v>126</v>
      </c>
      <c r="C35" s="14">
        <v>0</v>
      </c>
      <c r="D35" s="17"/>
      <c r="E35" s="18"/>
      <c r="F35" s="166"/>
      <c r="G35" s="17"/>
      <c r="H35" s="18"/>
      <c r="I35" s="253"/>
      <c r="J35" s="19"/>
      <c r="K35" s="18">
        <f>+L35-I35</f>
        <v>0</v>
      </c>
      <c r="L35" s="189"/>
      <c r="M35" s="167"/>
      <c r="N35" s="167"/>
    </row>
    <row r="36" spans="2:14" s="112" customFormat="1" ht="18.75" x14ac:dyDescent="0.3">
      <c r="B36" s="16" t="s">
        <v>127</v>
      </c>
      <c r="C36" s="14">
        <v>439.26</v>
      </c>
      <c r="D36" s="17"/>
      <c r="E36" s="18"/>
      <c r="F36" s="166"/>
      <c r="G36" s="17"/>
      <c r="H36" s="18"/>
      <c r="I36" s="14"/>
      <c r="J36" s="19" t="e">
        <f>+K36/I36</f>
        <v>#DIV/0!</v>
      </c>
      <c r="K36" s="18">
        <f>+L36-I36</f>
        <v>0</v>
      </c>
      <c r="L36" s="189"/>
      <c r="M36" s="167"/>
      <c r="N36" s="167"/>
    </row>
    <row r="37" spans="2:14" ht="19.5" thickBot="1" x14ac:dyDescent="0.35">
      <c r="B37" s="16" t="s">
        <v>2</v>
      </c>
      <c r="C37" s="27">
        <v>287.55</v>
      </c>
      <c r="D37" s="124">
        <f>+E37/C37</f>
        <v>-1</v>
      </c>
      <c r="E37" s="205">
        <f>+F37-C37</f>
        <v>-287.55</v>
      </c>
      <c r="F37" s="200"/>
      <c r="G37" s="124" t="e">
        <f>+H37/F37</f>
        <v>#DIV/0!</v>
      </c>
      <c r="H37" s="205">
        <f>+I37-F37</f>
        <v>0</v>
      </c>
      <c r="I37" s="27"/>
      <c r="J37" s="180" t="e">
        <f>+K37/I37</f>
        <v>#DIV/0!</v>
      </c>
      <c r="K37" s="182">
        <f>+L37-I37</f>
        <v>0</v>
      </c>
      <c r="L37" s="190"/>
      <c r="M37" s="5"/>
      <c r="N37" s="5"/>
    </row>
    <row r="38" spans="2:14" ht="18.75" x14ac:dyDescent="0.3">
      <c r="B38" s="179" t="s">
        <v>3</v>
      </c>
      <c r="C38" s="24">
        <f>+C37+C36</f>
        <v>726.81</v>
      </c>
      <c r="D38" s="17"/>
      <c r="E38" s="162"/>
      <c r="F38" s="208">
        <f>+F37+F36+F35</f>
        <v>0</v>
      </c>
      <c r="G38" s="17"/>
      <c r="H38" s="162"/>
      <c r="I38" s="24">
        <f>SUM(I35:I37)</f>
        <v>0</v>
      </c>
      <c r="J38" s="19" t="e">
        <f>+K38/I38</f>
        <v>#DIV/0!</v>
      </c>
      <c r="K38" s="162">
        <f>+K35+K36+K37</f>
        <v>0</v>
      </c>
      <c r="L38" s="193">
        <f>SUM(L35:L37)</f>
        <v>0</v>
      </c>
      <c r="M38" s="5"/>
      <c r="N38" s="5"/>
    </row>
    <row r="39" spans="2:14" s="112" customFormat="1" ht="18.75" x14ac:dyDescent="0.3">
      <c r="B39" s="179"/>
      <c r="C39" s="24"/>
      <c r="D39" s="17"/>
      <c r="E39" s="162"/>
      <c r="F39" s="196"/>
      <c r="G39" s="17"/>
      <c r="H39" s="162"/>
      <c r="I39" s="24"/>
      <c r="J39" s="19"/>
      <c r="K39" s="18"/>
      <c r="L39" s="193"/>
      <c r="M39" s="167"/>
      <c r="N39" s="167"/>
    </row>
    <row r="40" spans="2:14" s="112" customFormat="1" ht="18.75" x14ac:dyDescent="0.3">
      <c r="B40" s="16" t="s">
        <v>128</v>
      </c>
      <c r="C40" s="24"/>
      <c r="D40" s="17"/>
      <c r="E40" s="162"/>
      <c r="F40" s="196"/>
      <c r="G40" s="17"/>
      <c r="H40" s="162"/>
      <c r="I40" s="24">
        <v>0</v>
      </c>
      <c r="J40" s="19" t="e">
        <f>+K40/I40</f>
        <v>#DIV/0!</v>
      </c>
      <c r="K40" s="18">
        <f>+L40-I40</f>
        <v>0</v>
      </c>
      <c r="L40" s="193"/>
      <c r="M40" s="167"/>
      <c r="N40" s="167"/>
    </row>
    <row r="41" spans="2:14" ht="18.75" x14ac:dyDescent="0.3">
      <c r="B41" s="16"/>
      <c r="C41" s="14"/>
      <c r="D41" s="17"/>
      <c r="E41" s="18"/>
      <c r="F41" s="166"/>
      <c r="G41" s="17"/>
      <c r="H41" s="18"/>
      <c r="I41" s="14"/>
      <c r="J41" s="19"/>
      <c r="K41" s="18"/>
      <c r="L41" s="189"/>
      <c r="M41" s="5"/>
      <c r="N41" s="5"/>
    </row>
    <row r="42" spans="2:14" ht="18.75" x14ac:dyDescent="0.3">
      <c r="B42" s="179" t="s">
        <v>4</v>
      </c>
      <c r="C42" s="24">
        <f>C32-C38</f>
        <v>2642.22</v>
      </c>
      <c r="D42" s="124">
        <f>+E42/C42</f>
        <v>-1</v>
      </c>
      <c r="E42" s="205">
        <f>+F42-C42</f>
        <v>-2642.22</v>
      </c>
      <c r="F42" s="208">
        <f>F32-F38+F40</f>
        <v>0</v>
      </c>
      <c r="G42" s="124" t="e">
        <f>+H42/F42</f>
        <v>#DIV/0!</v>
      </c>
      <c r="H42" s="205">
        <f>+I42-F42</f>
        <v>0</v>
      </c>
      <c r="I42" s="208">
        <f>I32-I38+I40</f>
        <v>0</v>
      </c>
      <c r="J42" s="19" t="e">
        <f>+K42/I42</f>
        <v>#DIV/0!</v>
      </c>
      <c r="K42" s="162">
        <f>+L42-I42</f>
        <v>0</v>
      </c>
      <c r="L42" s="196">
        <f>+L32-L38+L40</f>
        <v>0</v>
      </c>
      <c r="M42" s="5"/>
      <c r="N42" s="25"/>
    </row>
    <row r="43" spans="2:14" ht="19.5" thickBot="1" x14ac:dyDescent="0.35">
      <c r="B43" s="29"/>
      <c r="C43" s="27"/>
      <c r="D43" s="28"/>
      <c r="E43" s="29"/>
      <c r="F43" s="27"/>
      <c r="G43" s="29"/>
      <c r="H43" s="29"/>
      <c r="I43" s="27"/>
      <c r="J43" s="29"/>
      <c r="K43" s="29"/>
      <c r="L43" s="190"/>
      <c r="M43" s="5"/>
      <c r="N43" s="30"/>
    </row>
    <row r="44" spans="2:14" ht="18.75" x14ac:dyDescent="0.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2:14" ht="27.75" customHeight="1" x14ac:dyDescent="0.3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</row>
    <row r="46" spans="2:14" ht="18.75" x14ac:dyDescent="0.3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</row>
    <row r="47" spans="2:14" ht="21" customHeight="1" x14ac:dyDescent="0.3"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</row>
    <row r="48" spans="2:14" ht="18.75" x14ac:dyDescent="0.3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</row>
    <row r="49" spans="2:14" ht="18.75" x14ac:dyDescent="0.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</sheetData>
  <mergeCells count="4">
    <mergeCell ref="B45:N45"/>
    <mergeCell ref="B46:N46"/>
    <mergeCell ref="B47:N47"/>
    <mergeCell ref="B48:N4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0"/>
  <sheetViews>
    <sheetView workbookViewId="0">
      <selection activeCell="B3" sqref="B3:K27"/>
    </sheetView>
  </sheetViews>
  <sheetFormatPr defaultColWidth="8.85546875" defaultRowHeight="15" x14ac:dyDescent="0.25"/>
  <cols>
    <col min="1" max="1" width="4.42578125" customWidth="1"/>
    <col min="2" max="2" width="39.7109375" bestFit="1" customWidth="1"/>
    <col min="4" max="4" width="14.42578125" style="243" bestFit="1" customWidth="1"/>
    <col min="5" max="5" width="14.42578125" style="243" customWidth="1"/>
    <col min="6" max="6" width="14.42578125" style="112" customWidth="1"/>
    <col min="7" max="7" width="18.28515625" style="112" bestFit="1" customWidth="1"/>
    <col min="8" max="8" width="15.85546875" customWidth="1"/>
    <col min="9" max="9" width="14.42578125" bestFit="1" customWidth="1"/>
    <col min="10" max="10" width="17.42578125" customWidth="1"/>
    <col min="11" max="11" width="13.28515625" customWidth="1"/>
    <col min="12" max="12" width="15.42578125" bestFit="1" customWidth="1"/>
    <col min="13" max="13" width="10.5703125" bestFit="1" customWidth="1"/>
  </cols>
  <sheetData>
    <row r="1" spans="1:13" ht="18.75" x14ac:dyDescent="0.3">
      <c r="A1" s="32"/>
      <c r="B1" s="32"/>
      <c r="C1" s="32"/>
      <c r="D1" s="154"/>
      <c r="E1" s="154"/>
      <c r="F1" s="32"/>
      <c r="G1" s="32"/>
      <c r="H1" s="32"/>
      <c r="I1" s="32"/>
      <c r="J1" s="32"/>
      <c r="K1" s="32"/>
    </row>
    <row r="2" spans="1:13" ht="18.75" x14ac:dyDescent="0.3">
      <c r="A2" s="32"/>
      <c r="B2" s="32"/>
      <c r="C2" s="32"/>
      <c r="D2" s="154"/>
      <c r="E2" s="154"/>
      <c r="F2" s="32"/>
      <c r="G2" s="32"/>
      <c r="H2" s="32"/>
      <c r="I2" s="32"/>
      <c r="J2" s="32"/>
      <c r="K2" s="32"/>
    </row>
    <row r="3" spans="1:13" ht="18.75" x14ac:dyDescent="0.3">
      <c r="A3" s="32"/>
      <c r="B3" s="4" t="s">
        <v>45</v>
      </c>
      <c r="C3" s="229"/>
      <c r="D3" s="154"/>
      <c r="E3" s="154"/>
      <c r="F3" s="229"/>
      <c r="G3" s="229"/>
      <c r="H3" s="229"/>
      <c r="I3" s="229"/>
      <c r="J3" s="229"/>
      <c r="K3" s="229"/>
    </row>
    <row r="4" spans="1:13" ht="18.75" x14ac:dyDescent="0.3">
      <c r="A4" s="32"/>
      <c r="B4" s="4" t="s">
        <v>151</v>
      </c>
      <c r="C4" s="229"/>
      <c r="D4" s="154"/>
      <c r="E4" s="154"/>
      <c r="F4" s="229"/>
      <c r="G4" s="229"/>
      <c r="H4" s="229"/>
      <c r="I4" s="229"/>
      <c r="J4" s="229"/>
      <c r="K4" s="229"/>
    </row>
    <row r="5" spans="1:13" s="112" customFormat="1" ht="18.75" x14ac:dyDescent="0.3">
      <c r="A5" s="136"/>
      <c r="B5" s="4"/>
      <c r="C5" s="229"/>
      <c r="D5" s="154"/>
      <c r="E5" s="154"/>
      <c r="F5" s="229"/>
      <c r="G5" s="229"/>
      <c r="H5" s="229"/>
      <c r="I5" s="229"/>
      <c r="J5" s="229"/>
      <c r="K5" s="229"/>
    </row>
    <row r="6" spans="1:13" ht="18.75" x14ac:dyDescent="0.3">
      <c r="A6" s="32"/>
      <c r="B6" s="229"/>
      <c r="C6" s="229"/>
      <c r="D6" s="152" t="s">
        <v>136</v>
      </c>
      <c r="E6" s="152" t="s">
        <v>137</v>
      </c>
      <c r="F6" s="152" t="s">
        <v>136</v>
      </c>
      <c r="G6" s="152" t="s">
        <v>137</v>
      </c>
      <c r="H6" s="229"/>
      <c r="I6" s="229"/>
      <c r="J6" s="229"/>
      <c r="K6" s="229"/>
    </row>
    <row r="7" spans="1:13" ht="18.75" x14ac:dyDescent="0.3">
      <c r="A7" s="32"/>
      <c r="B7" s="229"/>
      <c r="C7" s="8"/>
      <c r="D7" s="237">
        <v>46082</v>
      </c>
      <c r="E7" s="237">
        <v>46174</v>
      </c>
      <c r="F7" s="237">
        <v>46266</v>
      </c>
      <c r="G7" s="237">
        <v>46357</v>
      </c>
      <c r="H7" s="113" t="s">
        <v>46</v>
      </c>
      <c r="I7" s="113" t="s">
        <v>46</v>
      </c>
      <c r="J7" s="113" t="s">
        <v>47</v>
      </c>
      <c r="K7" s="113"/>
      <c r="L7" s="2"/>
    </row>
    <row r="8" spans="1:13" ht="18.75" x14ac:dyDescent="0.3">
      <c r="A8" s="32"/>
      <c r="B8" s="229"/>
      <c r="C8" s="4"/>
      <c r="D8" s="155"/>
      <c r="E8" s="152" t="s">
        <v>12</v>
      </c>
      <c r="F8" s="8" t="s">
        <v>12</v>
      </c>
      <c r="G8" s="8" t="s">
        <v>12</v>
      </c>
      <c r="H8" s="8" t="s">
        <v>48</v>
      </c>
      <c r="I8" s="8" t="s">
        <v>49</v>
      </c>
      <c r="J8" s="8" t="s">
        <v>50</v>
      </c>
      <c r="K8" s="8"/>
      <c r="L8" s="138"/>
    </row>
    <row r="9" spans="1:13" ht="18.75" x14ac:dyDescent="0.3">
      <c r="A9" s="32"/>
      <c r="B9" s="229"/>
      <c r="C9" s="229"/>
      <c r="D9" s="152" t="s">
        <v>48</v>
      </c>
      <c r="E9" s="152" t="s">
        <v>48</v>
      </c>
      <c r="F9" s="8" t="s">
        <v>48</v>
      </c>
      <c r="G9" s="8" t="s">
        <v>48</v>
      </c>
      <c r="H9" s="8"/>
      <c r="I9" s="8"/>
      <c r="J9" s="8" t="s">
        <v>51</v>
      </c>
      <c r="K9" s="8" t="s">
        <v>5</v>
      </c>
      <c r="L9" s="135"/>
    </row>
    <row r="10" spans="1:13" ht="18.75" x14ac:dyDescent="0.3">
      <c r="A10" s="32"/>
      <c r="B10" s="229" t="s">
        <v>43</v>
      </c>
      <c r="C10" s="114"/>
      <c r="D10" s="238">
        <v>1374860</v>
      </c>
      <c r="E10" s="238"/>
      <c r="F10" s="115"/>
      <c r="G10" s="115"/>
      <c r="H10" s="115">
        <f>+G10+D10+E10+F10</f>
        <v>1374860</v>
      </c>
      <c r="I10" s="115">
        <f>340000*3</f>
        <v>1020000</v>
      </c>
      <c r="J10" s="115">
        <f>+H10-I10</f>
        <v>354860</v>
      </c>
      <c r="K10" s="116">
        <f>+J10/I10*100</f>
        <v>34.790196078431372</v>
      </c>
      <c r="L10" s="135"/>
    </row>
    <row r="11" spans="1:13" ht="18.75" x14ac:dyDescent="0.3">
      <c r="A11" s="32"/>
      <c r="B11" s="229" t="s">
        <v>52</v>
      </c>
      <c r="C11" s="114"/>
      <c r="D11" s="239">
        <v>167070</v>
      </c>
      <c r="E11" s="239"/>
      <c r="F11" s="117"/>
      <c r="G11" s="117"/>
      <c r="H11" s="117">
        <f>+G11+D11+E11+F11</f>
        <v>167070</v>
      </c>
      <c r="I11" s="117">
        <f>55000*3</f>
        <v>165000</v>
      </c>
      <c r="J11" s="117">
        <f>+I11-H11</f>
        <v>-2070</v>
      </c>
      <c r="K11" s="118">
        <f>+J11/I11*100</f>
        <v>-1.2545454545454546</v>
      </c>
      <c r="L11" s="139"/>
    </row>
    <row r="12" spans="1:13" ht="18.75" x14ac:dyDescent="0.3">
      <c r="A12" s="32"/>
      <c r="B12" s="4" t="s">
        <v>53</v>
      </c>
      <c r="C12" s="8"/>
      <c r="D12" s="240">
        <f t="shared" ref="D12:I12" si="0">+D10-D11</f>
        <v>1207790</v>
      </c>
      <c r="E12" s="240">
        <f t="shared" si="0"/>
        <v>0</v>
      </c>
      <c r="F12" s="119">
        <f t="shared" si="0"/>
        <v>0</v>
      </c>
      <c r="G12" s="122">
        <f t="shared" si="0"/>
        <v>0</v>
      </c>
      <c r="H12" s="119">
        <f t="shared" si="0"/>
        <v>1207790</v>
      </c>
      <c r="I12" s="119">
        <f t="shared" si="0"/>
        <v>855000</v>
      </c>
      <c r="J12" s="119">
        <f>+H12-I12</f>
        <v>352790</v>
      </c>
      <c r="K12" s="116">
        <f>+J12/I12*100</f>
        <v>41.261988304093563</v>
      </c>
      <c r="L12" s="139"/>
    </row>
    <row r="13" spans="1:13" ht="18.75" x14ac:dyDescent="0.3">
      <c r="A13" s="32"/>
      <c r="B13" s="229"/>
      <c r="C13" s="114"/>
      <c r="D13" s="238"/>
      <c r="E13" s="238"/>
      <c r="F13" s="115"/>
      <c r="G13" s="115"/>
      <c r="H13" s="115"/>
      <c r="I13" s="115"/>
      <c r="J13" s="115"/>
      <c r="K13" s="115"/>
      <c r="L13" s="140"/>
    </row>
    <row r="14" spans="1:13" ht="18.75" x14ac:dyDescent="0.3">
      <c r="A14" s="32"/>
      <c r="B14" s="229" t="s">
        <v>54</v>
      </c>
      <c r="C14" s="114"/>
      <c r="D14" s="239">
        <v>2161240</v>
      </c>
      <c r="E14" s="239"/>
      <c r="F14" s="117"/>
      <c r="G14" s="117"/>
      <c r="H14" s="117">
        <f>+D14+E14+F14+G14</f>
        <v>2161240</v>
      </c>
      <c r="I14" s="117">
        <f>453300*3</f>
        <v>1359900</v>
      </c>
      <c r="J14" s="117">
        <f>+H14-I14</f>
        <v>801340</v>
      </c>
      <c r="K14" s="118">
        <f>+J14/I14*100</f>
        <v>58.926391646444586</v>
      </c>
      <c r="L14" s="139"/>
      <c r="M14" s="150"/>
    </row>
    <row r="15" spans="1:13" ht="18.75" x14ac:dyDescent="0.3">
      <c r="A15" s="32"/>
      <c r="B15" s="4" t="s">
        <v>55</v>
      </c>
      <c r="C15" s="114"/>
      <c r="D15" s="157">
        <f t="shared" ref="D15:J15" si="1">SUM(D12:D14)</f>
        <v>3369030</v>
      </c>
      <c r="E15" s="157">
        <f t="shared" si="1"/>
        <v>0</v>
      </c>
      <c r="F15" s="120">
        <f>SUM(F12:F14)</f>
        <v>0</v>
      </c>
      <c r="G15" s="121">
        <f>SUM(G12:G14)</f>
        <v>0</v>
      </c>
      <c r="H15" s="120">
        <f t="shared" si="1"/>
        <v>3369030</v>
      </c>
      <c r="I15" s="120">
        <f t="shared" si="1"/>
        <v>2214900</v>
      </c>
      <c r="J15" s="120">
        <f t="shared" si="1"/>
        <v>1154130</v>
      </c>
      <c r="K15" s="121">
        <f>+J15/I15*100</f>
        <v>52.107544358661798</v>
      </c>
      <c r="L15" s="139"/>
    </row>
    <row r="16" spans="1:13" ht="18.75" x14ac:dyDescent="0.3">
      <c r="A16" s="32"/>
      <c r="B16" s="229"/>
      <c r="C16" s="114"/>
      <c r="D16" s="238"/>
      <c r="E16" s="238"/>
      <c r="F16" s="115"/>
      <c r="G16" s="115"/>
      <c r="H16" s="115"/>
      <c r="I16" s="115"/>
      <c r="J16" s="115"/>
      <c r="K16" s="115"/>
      <c r="L16" s="141"/>
    </row>
    <row r="17" spans="1:13" ht="18.75" x14ac:dyDescent="0.3">
      <c r="A17" s="32"/>
      <c r="B17" s="4" t="s">
        <v>56</v>
      </c>
      <c r="C17" s="114"/>
      <c r="D17" s="238"/>
      <c r="E17" s="238"/>
      <c r="F17" s="115"/>
      <c r="G17" s="115"/>
      <c r="H17" s="115"/>
      <c r="I17" s="115"/>
      <c r="J17" s="115"/>
      <c r="K17" s="115"/>
      <c r="L17" s="139"/>
      <c r="M17" s="150"/>
    </row>
    <row r="18" spans="1:13" ht="18.75" x14ac:dyDescent="0.3">
      <c r="A18" s="32"/>
      <c r="B18" s="229" t="s">
        <v>44</v>
      </c>
      <c r="C18" s="114"/>
      <c r="D18" s="238">
        <v>0</v>
      </c>
      <c r="E18" s="238"/>
      <c r="F18" s="115"/>
      <c r="G18" s="115"/>
      <c r="H18" s="115">
        <f>+D18+E18+F18+G18</f>
        <v>0</v>
      </c>
      <c r="I18" s="115">
        <v>212040</v>
      </c>
      <c r="J18" s="115">
        <f>+I18-H18</f>
        <v>212040</v>
      </c>
      <c r="K18" s="116">
        <f>+J18/I18*100</f>
        <v>100</v>
      </c>
      <c r="L18" s="139"/>
    </row>
    <row r="19" spans="1:13" ht="18.75" x14ac:dyDescent="0.3">
      <c r="A19" s="32"/>
      <c r="B19" s="229" t="s">
        <v>57</v>
      </c>
      <c r="C19" s="114"/>
      <c r="D19" s="238">
        <v>439260</v>
      </c>
      <c r="E19" s="238"/>
      <c r="F19" s="115"/>
      <c r="G19" s="115"/>
      <c r="H19" s="115">
        <f t="shared" ref="H19:H20" si="2">+D19+E19+F19+G19</f>
        <v>439260</v>
      </c>
      <c r="I19" s="115">
        <v>1972640</v>
      </c>
      <c r="J19" s="115">
        <f>+I19-H19</f>
        <v>1533380</v>
      </c>
      <c r="K19" s="116">
        <f>+J19/I19*100</f>
        <v>77.732378943953279</v>
      </c>
      <c r="L19" s="139"/>
    </row>
    <row r="20" spans="1:13" ht="18.75" x14ac:dyDescent="0.3">
      <c r="A20" s="32"/>
      <c r="B20" s="229" t="s">
        <v>58</v>
      </c>
      <c r="C20" s="114"/>
      <c r="D20" s="239">
        <v>287550</v>
      </c>
      <c r="E20" s="239"/>
      <c r="F20" s="117"/>
      <c r="G20" s="117"/>
      <c r="H20" s="117">
        <f t="shared" si="2"/>
        <v>287550</v>
      </c>
      <c r="I20" s="117">
        <v>2311960</v>
      </c>
      <c r="J20" s="117">
        <f>+I20-H20</f>
        <v>2024410</v>
      </c>
      <c r="K20" s="118">
        <f>+J20/I20*100</f>
        <v>87.562501081333593</v>
      </c>
      <c r="L20" s="139"/>
    </row>
    <row r="21" spans="1:13" ht="18.75" x14ac:dyDescent="0.3">
      <c r="A21" s="32"/>
      <c r="B21" s="4" t="s">
        <v>59</v>
      </c>
      <c r="C21" s="114"/>
      <c r="D21" s="157">
        <f t="shared" ref="D21:J21" si="3">SUM(D18:D20)</f>
        <v>726810</v>
      </c>
      <c r="E21" s="157">
        <f t="shared" si="3"/>
        <v>0</v>
      </c>
      <c r="F21" s="120">
        <f>SUM(F18:F20)</f>
        <v>0</v>
      </c>
      <c r="G21" s="120">
        <f>SUM(G18:G20)</f>
        <v>0</v>
      </c>
      <c r="H21" s="120">
        <f t="shared" si="3"/>
        <v>726810</v>
      </c>
      <c r="I21" s="120">
        <f t="shared" si="3"/>
        <v>4496640</v>
      </c>
      <c r="J21" s="120">
        <f t="shared" si="3"/>
        <v>3769830</v>
      </c>
      <c r="K21" s="116">
        <f>+J21/I21*100</f>
        <v>83.836597993168226</v>
      </c>
      <c r="L21" s="139"/>
    </row>
    <row r="22" spans="1:13" ht="18.75" x14ac:dyDescent="0.3">
      <c r="A22" s="32"/>
      <c r="B22" s="229"/>
      <c r="C22" s="114"/>
      <c r="D22" s="238"/>
      <c r="E22" s="238"/>
      <c r="F22" s="115"/>
      <c r="G22" s="115"/>
      <c r="H22" s="115"/>
      <c r="I22" s="115"/>
      <c r="J22" s="120"/>
      <c r="K22" s="115"/>
      <c r="L22" s="141"/>
    </row>
    <row r="23" spans="1:13" ht="18.75" x14ac:dyDescent="0.3">
      <c r="A23" s="32"/>
      <c r="B23" s="4" t="s">
        <v>60</v>
      </c>
      <c r="C23" s="114"/>
      <c r="D23" s="240">
        <f t="shared" ref="D23:I23" si="4">D15-D21</f>
        <v>2642220</v>
      </c>
      <c r="E23" s="240">
        <f t="shared" si="4"/>
        <v>0</v>
      </c>
      <c r="F23" s="119">
        <f t="shared" si="4"/>
        <v>0</v>
      </c>
      <c r="G23" s="119">
        <f t="shared" si="4"/>
        <v>0</v>
      </c>
      <c r="H23" s="119">
        <f t="shared" si="4"/>
        <v>2642220</v>
      </c>
      <c r="I23" s="119">
        <f t="shared" si="4"/>
        <v>-2281740</v>
      </c>
      <c r="J23" s="120">
        <f>+H23-I23</f>
        <v>4923960</v>
      </c>
      <c r="K23" s="122">
        <f>+J23/I23*100</f>
        <v>-215.79846958899788</v>
      </c>
      <c r="L23" s="139"/>
    </row>
    <row r="24" spans="1:13" ht="18.75" x14ac:dyDescent="0.3">
      <c r="A24" s="32"/>
      <c r="B24" s="229" t="s">
        <v>112</v>
      </c>
      <c r="C24" s="114"/>
      <c r="D24" s="239">
        <v>0</v>
      </c>
      <c r="E24" s="239">
        <v>0</v>
      </c>
      <c r="F24" s="117">
        <v>0</v>
      </c>
      <c r="G24" s="117">
        <v>0</v>
      </c>
      <c r="H24" s="236">
        <f>+D24+E24+F24+G24</f>
        <v>0</v>
      </c>
      <c r="I24" s="117">
        <v>0</v>
      </c>
      <c r="J24" s="117"/>
      <c r="K24" s="117"/>
      <c r="L24" s="140"/>
    </row>
    <row r="25" spans="1:13" ht="18.75" x14ac:dyDescent="0.3">
      <c r="A25" s="32"/>
      <c r="B25" s="4" t="s">
        <v>61</v>
      </c>
      <c r="C25" s="114"/>
      <c r="D25" s="157">
        <f t="shared" ref="D25:I25" si="5">SUM(D23:D24)</f>
        <v>2642220</v>
      </c>
      <c r="E25" s="157">
        <f t="shared" si="5"/>
        <v>0</v>
      </c>
      <c r="F25" s="120">
        <f t="shared" si="5"/>
        <v>0</v>
      </c>
      <c r="G25" s="120">
        <f t="shared" si="5"/>
        <v>0</v>
      </c>
      <c r="H25" s="120">
        <f t="shared" si="5"/>
        <v>2642220</v>
      </c>
      <c r="I25" s="120">
        <f t="shared" si="5"/>
        <v>-2281740</v>
      </c>
      <c r="J25" s="120">
        <f>+H25-I25</f>
        <v>4923960</v>
      </c>
      <c r="K25" s="121">
        <f>+J25/I25*100</f>
        <v>-215.79846958899788</v>
      </c>
      <c r="L25" s="139"/>
    </row>
    <row r="26" spans="1:13" ht="18.75" x14ac:dyDescent="0.3">
      <c r="A26" s="32"/>
      <c r="B26" s="229" t="s">
        <v>62</v>
      </c>
      <c r="C26" s="114"/>
      <c r="D26" s="241">
        <f t="shared" ref="D26:I26" si="6">-D25*0.3</f>
        <v>-792666</v>
      </c>
      <c r="E26" s="241">
        <f t="shared" si="6"/>
        <v>0</v>
      </c>
      <c r="F26" s="55">
        <f t="shared" si="6"/>
        <v>0</v>
      </c>
      <c r="G26" s="55">
        <f t="shared" si="6"/>
        <v>0</v>
      </c>
      <c r="H26" s="55">
        <f t="shared" si="6"/>
        <v>-792666</v>
      </c>
      <c r="I26" s="55">
        <f t="shared" si="6"/>
        <v>684522</v>
      </c>
      <c r="J26" s="55">
        <f>+H26-I26</f>
        <v>-1477188</v>
      </c>
      <c r="K26" s="121">
        <f>+J26/I26*100</f>
        <v>-215.79846958899788</v>
      </c>
      <c r="L26" s="141"/>
    </row>
    <row r="27" spans="1:13" ht="19.5" thickBot="1" x14ac:dyDescent="0.35">
      <c r="A27" s="32"/>
      <c r="B27" s="4" t="s">
        <v>63</v>
      </c>
      <c r="C27" s="229"/>
      <c r="D27" s="242">
        <f t="shared" ref="D27:I27" si="7">SUM(D25:D26)</f>
        <v>1849554</v>
      </c>
      <c r="E27" s="242">
        <f t="shared" si="7"/>
        <v>0</v>
      </c>
      <c r="F27" s="79">
        <f t="shared" si="7"/>
        <v>0</v>
      </c>
      <c r="G27" s="79">
        <f t="shared" si="7"/>
        <v>0</v>
      </c>
      <c r="H27" s="79">
        <f t="shared" si="7"/>
        <v>1849554</v>
      </c>
      <c r="I27" s="79">
        <f t="shared" si="7"/>
        <v>-1597218</v>
      </c>
      <c r="J27" s="79">
        <f>+H27-I27</f>
        <v>3446772</v>
      </c>
      <c r="K27" s="123">
        <f>+J27/I27*100</f>
        <v>-215.79846958899788</v>
      </c>
      <c r="L27" s="142"/>
    </row>
    <row r="28" spans="1:13" ht="18.75" x14ac:dyDescent="0.3">
      <c r="A28" s="32"/>
      <c r="B28" s="32"/>
      <c r="C28" s="32"/>
      <c r="D28" s="154"/>
      <c r="E28" s="156"/>
      <c r="F28" s="76"/>
      <c r="G28" s="76"/>
      <c r="H28" s="76"/>
      <c r="I28" s="76"/>
      <c r="J28" s="76"/>
      <c r="K28" s="76"/>
      <c r="L28" s="2"/>
    </row>
    <row r="29" spans="1:13" ht="18.75" x14ac:dyDescent="0.3">
      <c r="A29" s="32"/>
      <c r="B29" s="32"/>
      <c r="C29" s="32"/>
      <c r="D29" s="154"/>
      <c r="E29" s="154"/>
      <c r="F29" s="32"/>
      <c r="G29" s="32"/>
      <c r="H29" s="32"/>
      <c r="I29" s="32"/>
      <c r="J29" s="32"/>
      <c r="K29" s="32"/>
    </row>
    <row r="30" spans="1:13" x14ac:dyDescent="0.25">
      <c r="B30" s="112"/>
      <c r="C30" s="112"/>
      <c r="H30" s="112"/>
      <c r="I30" s="112"/>
      <c r="J30" s="112"/>
      <c r="K30" s="112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1"/>
  <sheetViews>
    <sheetView topLeftCell="A9" workbookViewId="0">
      <selection activeCell="A5" sqref="A5:E40"/>
    </sheetView>
  </sheetViews>
  <sheetFormatPr defaultColWidth="8.85546875" defaultRowHeight="15" x14ac:dyDescent="0.25"/>
  <cols>
    <col min="1" max="1" width="40.7109375" customWidth="1"/>
    <col min="2" max="5" width="18.7109375" customWidth="1"/>
    <col min="7" max="7" width="24.42578125" customWidth="1"/>
    <col min="9" max="9" width="20.85546875" customWidth="1"/>
    <col min="10" max="10" width="14.28515625" bestFit="1" customWidth="1"/>
  </cols>
  <sheetData>
    <row r="1" spans="1:7" ht="18.75" x14ac:dyDescent="0.3">
      <c r="A1" s="4" t="s">
        <v>35</v>
      </c>
      <c r="B1" s="136"/>
      <c r="C1" s="136"/>
      <c r="D1" s="136"/>
      <c r="E1" s="136"/>
    </row>
    <row r="2" spans="1:7" ht="18.75" x14ac:dyDescent="0.3">
      <c r="A2" s="4" t="s">
        <v>86</v>
      </c>
      <c r="B2" s="136"/>
      <c r="C2" s="136"/>
      <c r="D2" s="136"/>
      <c r="E2" s="136"/>
    </row>
    <row r="3" spans="1:7" ht="18.75" x14ac:dyDescent="0.3">
      <c r="A3" s="136"/>
      <c r="B3" s="136"/>
      <c r="C3" s="136"/>
      <c r="D3" s="136"/>
      <c r="E3" s="136"/>
    </row>
    <row r="4" spans="1:7" ht="18.75" x14ac:dyDescent="0.3">
      <c r="A4" s="136"/>
      <c r="B4" s="136"/>
      <c r="C4" s="136"/>
      <c r="D4" s="136"/>
      <c r="E4" s="136"/>
    </row>
    <row r="5" spans="1:7" ht="18.75" x14ac:dyDescent="0.3">
      <c r="A5" s="4" t="s">
        <v>64</v>
      </c>
      <c r="B5" s="136"/>
      <c r="C5" s="136"/>
      <c r="D5" s="136"/>
      <c r="E5" s="136"/>
    </row>
    <row r="6" spans="1:7" ht="18.75" x14ac:dyDescent="0.3">
      <c r="A6" s="4" t="s">
        <v>40</v>
      </c>
      <c r="B6" s="136"/>
      <c r="C6" s="136"/>
      <c r="D6" s="136"/>
      <c r="E6" s="136"/>
    </row>
    <row r="7" spans="1:7" ht="18.75" x14ac:dyDescent="0.3">
      <c r="A7" s="233">
        <v>46082</v>
      </c>
      <c r="B7" s="136"/>
      <c r="C7" s="136"/>
      <c r="D7" s="136"/>
      <c r="E7" s="136"/>
    </row>
    <row r="8" spans="1:7" ht="18.75" x14ac:dyDescent="0.3">
      <c r="A8" s="136"/>
      <c r="B8" s="6" t="s">
        <v>136</v>
      </c>
      <c r="C8" s="6" t="s">
        <v>137</v>
      </c>
      <c r="D8" s="6" t="s">
        <v>138</v>
      </c>
      <c r="E8" s="6" t="s">
        <v>139</v>
      </c>
    </row>
    <row r="9" spans="1:7" ht="18.75" x14ac:dyDescent="0.3">
      <c r="A9" s="136"/>
      <c r="B9" s="143">
        <v>43921</v>
      </c>
      <c r="C9" s="143">
        <v>44377</v>
      </c>
      <c r="D9" s="143">
        <v>44104</v>
      </c>
      <c r="E9" s="144">
        <v>44196</v>
      </c>
    </row>
    <row r="10" spans="1:7" ht="18.75" x14ac:dyDescent="0.3">
      <c r="A10" s="136"/>
      <c r="B10" s="6" t="s">
        <v>12</v>
      </c>
      <c r="C10" s="6" t="s">
        <v>12</v>
      </c>
      <c r="D10" s="6" t="s">
        <v>12</v>
      </c>
      <c r="E10" s="136"/>
      <c r="G10" s="250"/>
    </row>
    <row r="11" spans="1:7" ht="18.75" x14ac:dyDescent="0.3">
      <c r="A11" s="4" t="s">
        <v>65</v>
      </c>
      <c r="B11" s="136"/>
      <c r="C11" s="136"/>
      <c r="D11" s="136"/>
      <c r="E11" s="136"/>
      <c r="G11" s="251"/>
    </row>
    <row r="12" spans="1:7" ht="18.75" x14ac:dyDescent="0.3">
      <c r="A12" s="136" t="s">
        <v>66</v>
      </c>
      <c r="B12" s="76">
        <v>7243896.1100000003</v>
      </c>
      <c r="C12" s="76"/>
      <c r="D12" s="76"/>
      <c r="E12" s="76"/>
      <c r="G12" s="251"/>
    </row>
    <row r="13" spans="1:7" s="112" customFormat="1" ht="18.75" x14ac:dyDescent="0.3">
      <c r="A13" s="168" t="s">
        <v>114</v>
      </c>
      <c r="B13" s="76">
        <v>112061148.95999999</v>
      </c>
      <c r="C13" s="76"/>
      <c r="D13" s="76"/>
      <c r="E13" s="76"/>
      <c r="G13" s="251"/>
    </row>
    <row r="14" spans="1:7" ht="18.75" x14ac:dyDescent="0.3">
      <c r="A14" s="136" t="s">
        <v>67</v>
      </c>
      <c r="B14" s="76">
        <v>13689441.689999999</v>
      </c>
      <c r="C14" s="76"/>
      <c r="D14" s="76"/>
      <c r="E14" s="76"/>
      <c r="G14" s="251"/>
    </row>
    <row r="15" spans="1:7" ht="18.75" x14ac:dyDescent="0.3">
      <c r="A15" s="136" t="s">
        <v>68</v>
      </c>
      <c r="B15" s="76">
        <v>23386718.57</v>
      </c>
      <c r="C15" s="76"/>
      <c r="D15" s="76"/>
      <c r="E15" s="76"/>
      <c r="G15" s="251"/>
    </row>
    <row r="16" spans="1:7" ht="18.75" x14ac:dyDescent="0.3">
      <c r="A16" s="136" t="s">
        <v>69</v>
      </c>
      <c r="B16" s="76">
        <v>26566056.960000001</v>
      </c>
      <c r="C16" s="76"/>
      <c r="D16" s="76"/>
      <c r="E16" s="76"/>
      <c r="G16" s="251"/>
    </row>
    <row r="17" spans="1:16" ht="18.75" x14ac:dyDescent="0.3">
      <c r="A17" s="136" t="s">
        <v>70</v>
      </c>
      <c r="B17" s="76">
        <v>5867934.9800000004</v>
      </c>
      <c r="C17" s="76"/>
      <c r="D17" s="76"/>
      <c r="E17" s="76"/>
      <c r="G17" s="251"/>
      <c r="P17">
        <v>0</v>
      </c>
    </row>
    <row r="18" spans="1:16" ht="18.75" x14ac:dyDescent="0.3">
      <c r="A18" s="4" t="s">
        <v>71</v>
      </c>
      <c r="B18" s="62">
        <f>SUM(B12:B17)</f>
        <v>188815197.26999998</v>
      </c>
      <c r="C18" s="62">
        <f>SUM(C12:C17)</f>
        <v>0</v>
      </c>
      <c r="D18" s="62">
        <f>SUM(D12:D17)</f>
        <v>0</v>
      </c>
      <c r="E18" s="62">
        <f>SUM(E12:E17)</f>
        <v>0</v>
      </c>
      <c r="J18" s="203"/>
    </row>
    <row r="19" spans="1:16" ht="18.75" x14ac:dyDescent="0.3">
      <c r="A19" s="136"/>
      <c r="B19" s="76"/>
      <c r="C19" s="76"/>
      <c r="D19" s="76"/>
      <c r="E19" s="76"/>
    </row>
    <row r="20" spans="1:16" ht="18.75" x14ac:dyDescent="0.3">
      <c r="A20" s="4" t="s">
        <v>72</v>
      </c>
      <c r="B20" s="76"/>
      <c r="C20" s="76"/>
      <c r="D20" s="76"/>
      <c r="E20" s="76"/>
      <c r="P20" t="s">
        <v>130</v>
      </c>
    </row>
    <row r="21" spans="1:16" ht="18.75" x14ac:dyDescent="0.3">
      <c r="A21" s="136" t="s">
        <v>73</v>
      </c>
      <c r="B21" s="76">
        <f>76210558.32+65897227.1</f>
        <v>142107785.41999999</v>
      </c>
      <c r="C21" s="76"/>
      <c r="D21" s="76"/>
      <c r="E21" s="76"/>
      <c r="G21" s="150"/>
    </row>
    <row r="22" spans="1:16" ht="18.75" x14ac:dyDescent="0.3">
      <c r="A22" s="136" t="s">
        <v>74</v>
      </c>
      <c r="B22" s="76">
        <f>49730.92+87362.72+569006.85</f>
        <v>706100.49</v>
      </c>
      <c r="C22" s="76"/>
      <c r="D22" s="76"/>
      <c r="E22" s="76"/>
    </row>
    <row r="23" spans="1:16" ht="18.75" x14ac:dyDescent="0.3">
      <c r="A23" s="136" t="s">
        <v>75</v>
      </c>
      <c r="B23" s="76">
        <v>109980.8</v>
      </c>
      <c r="C23" s="76"/>
      <c r="D23" s="76"/>
      <c r="E23" s="76"/>
    </row>
    <row r="24" spans="1:16" ht="18.75" x14ac:dyDescent="0.3">
      <c r="A24" s="4" t="s">
        <v>76</v>
      </c>
      <c r="B24" s="62">
        <f>SUM(B21:B23)</f>
        <v>142923866.71000001</v>
      </c>
      <c r="C24" s="62">
        <f>SUM(C21:C23)</f>
        <v>0</v>
      </c>
      <c r="D24" s="62">
        <f>SUM(D21:D23)</f>
        <v>0</v>
      </c>
      <c r="E24" s="62">
        <f>SUM(E21:E23)</f>
        <v>0</v>
      </c>
      <c r="G24" s="150"/>
    </row>
    <row r="25" spans="1:16" ht="18.75" x14ac:dyDescent="0.3">
      <c r="A25" s="136"/>
      <c r="B25" s="76"/>
      <c r="C25" s="76"/>
      <c r="D25" s="76"/>
      <c r="E25" s="76"/>
    </row>
    <row r="26" spans="1:16" ht="19.5" thickBot="1" x14ac:dyDescent="0.35">
      <c r="A26" s="4" t="s">
        <v>77</v>
      </c>
      <c r="B26" s="145">
        <f>+B18-B24</f>
        <v>45891330.559999973</v>
      </c>
      <c r="C26" s="145">
        <f>+C18-C24</f>
        <v>0</v>
      </c>
      <c r="D26" s="145">
        <f>+D18-D24</f>
        <v>0</v>
      </c>
      <c r="E26" s="145">
        <f>+E18-E24</f>
        <v>0</v>
      </c>
    </row>
    <row r="27" spans="1:16" ht="18.75" x14ac:dyDescent="0.3">
      <c r="A27" s="136"/>
      <c r="B27" s="76"/>
      <c r="C27" s="76"/>
      <c r="D27" s="76"/>
      <c r="E27" s="76"/>
    </row>
    <row r="28" spans="1:16" ht="18.75" x14ac:dyDescent="0.3">
      <c r="A28" s="4" t="s">
        <v>78</v>
      </c>
      <c r="B28" s="76"/>
      <c r="C28" s="76"/>
      <c r="D28" s="76"/>
      <c r="E28" s="76"/>
    </row>
    <row r="29" spans="1:16" ht="18.75" x14ac:dyDescent="0.3">
      <c r="A29" s="136" t="s">
        <v>79</v>
      </c>
      <c r="B29" s="76">
        <v>471000</v>
      </c>
      <c r="C29" s="76"/>
      <c r="D29" s="76"/>
      <c r="E29" s="76"/>
    </row>
    <row r="30" spans="1:16" s="112" customFormat="1" ht="18.75" x14ac:dyDescent="0.3">
      <c r="A30" s="136" t="s">
        <v>88</v>
      </c>
      <c r="B30" s="76">
        <v>6000000</v>
      </c>
      <c r="C30" s="76"/>
      <c r="D30" s="76"/>
      <c r="E30" s="76"/>
      <c r="G30" s="76">
        <f>+B26-B32</f>
        <v>-0.4400000274181366</v>
      </c>
    </row>
    <row r="31" spans="1:16" ht="18.75" x14ac:dyDescent="0.3">
      <c r="A31" s="136" t="s">
        <v>80</v>
      </c>
      <c r="B31" s="76">
        <v>39420331</v>
      </c>
      <c r="C31" s="76"/>
      <c r="D31" s="156"/>
      <c r="E31" s="76"/>
      <c r="G31" s="150"/>
      <c r="I31" s="247"/>
    </row>
    <row r="32" spans="1:16" ht="19.5" thickBot="1" x14ac:dyDescent="0.35">
      <c r="A32" s="4" t="s">
        <v>81</v>
      </c>
      <c r="B32" s="79">
        <f>SUM(B29:B31)</f>
        <v>45891331</v>
      </c>
      <c r="C32" s="79">
        <f>SUM(C29:C31)</f>
        <v>0</v>
      </c>
      <c r="D32" s="79">
        <f>SUM(D29:D31)</f>
        <v>0</v>
      </c>
      <c r="E32" s="79">
        <f>SUM(E29:E31)</f>
        <v>0</v>
      </c>
      <c r="G32" s="150"/>
    </row>
    <row r="33" spans="1:7" ht="18.75" x14ac:dyDescent="0.3">
      <c r="A33" s="136"/>
      <c r="B33" s="76"/>
      <c r="C33" s="76"/>
      <c r="D33" s="76"/>
      <c r="E33" s="76"/>
    </row>
    <row r="34" spans="1:7" ht="18.75" x14ac:dyDescent="0.3">
      <c r="A34" s="136"/>
      <c r="B34" s="204">
        <v>0</v>
      </c>
      <c r="C34" s="228">
        <f>C26-C32</f>
        <v>0</v>
      </c>
      <c r="D34" s="228">
        <f>D26-D32</f>
        <v>0</v>
      </c>
      <c r="E34" s="228">
        <f>E26-E32</f>
        <v>0</v>
      </c>
    </row>
    <row r="35" spans="1:7" ht="18.75" x14ac:dyDescent="0.3">
      <c r="A35" s="136"/>
      <c r="B35" s="30"/>
      <c r="C35" s="30"/>
      <c r="D35" s="30"/>
      <c r="E35" s="30"/>
    </row>
    <row r="36" spans="1:7" ht="18.75" x14ac:dyDescent="0.3">
      <c r="A36" s="136"/>
      <c r="B36" s="136"/>
      <c r="C36" s="136"/>
      <c r="D36" s="136"/>
      <c r="E36" s="136"/>
    </row>
    <row r="37" spans="1:7" ht="18.75" x14ac:dyDescent="0.3">
      <c r="A37" s="4" t="s">
        <v>82</v>
      </c>
      <c r="B37" s="76">
        <f>+'P &amp; L'!D23</f>
        <v>2642220</v>
      </c>
      <c r="C37" s="76">
        <f>+'P &amp; L'!E23</f>
        <v>0</v>
      </c>
      <c r="D37" s="76">
        <f>+'P &amp; L'!F23</f>
        <v>0</v>
      </c>
      <c r="E37" s="76">
        <f>+'P &amp; L'!G23</f>
        <v>0</v>
      </c>
      <c r="G37" s="150"/>
    </row>
    <row r="38" spans="1:7" ht="18.75" x14ac:dyDescent="0.3">
      <c r="A38" s="4" t="s">
        <v>83</v>
      </c>
      <c r="B38" s="100">
        <f>+B37/B32</f>
        <v>5.7575580015319233E-2</v>
      </c>
      <c r="C38" s="100" t="e">
        <f t="shared" ref="C38:E38" si="0">+C37/C32</f>
        <v>#DIV/0!</v>
      </c>
      <c r="D38" s="100" t="e">
        <f t="shared" si="0"/>
        <v>#DIV/0!</v>
      </c>
      <c r="E38" s="100" t="e">
        <f t="shared" si="0"/>
        <v>#DIV/0!</v>
      </c>
    </row>
    <row r="39" spans="1:7" ht="18.75" x14ac:dyDescent="0.3">
      <c r="A39" s="4" t="s">
        <v>84</v>
      </c>
      <c r="B39" s="146">
        <f>(B12+B14+B15+B16)/(B21+B22)</f>
        <v>0.4963530883451473</v>
      </c>
      <c r="C39" s="146" t="e">
        <f t="shared" ref="C39:E39" si="1">(C12+C14+C15+C16)/(C21+C22)</f>
        <v>#DIV/0!</v>
      </c>
      <c r="D39" s="146" t="e">
        <f t="shared" si="1"/>
        <v>#DIV/0!</v>
      </c>
      <c r="E39" s="146" t="e">
        <f t="shared" si="1"/>
        <v>#DIV/0!</v>
      </c>
    </row>
    <row r="40" spans="1:7" ht="18.75" x14ac:dyDescent="0.3">
      <c r="A40" s="4" t="s">
        <v>85</v>
      </c>
      <c r="B40" s="146">
        <f>+B24/B32</f>
        <v>3.1143979395585628</v>
      </c>
      <c r="C40" s="146" t="e">
        <f t="shared" ref="C40:E40" si="2">+C24/C32</f>
        <v>#DIV/0!</v>
      </c>
      <c r="D40" s="146" t="e">
        <f t="shared" si="2"/>
        <v>#DIV/0!</v>
      </c>
      <c r="E40" s="146" t="e">
        <f t="shared" si="2"/>
        <v>#DIV/0!</v>
      </c>
    </row>
    <row r="41" spans="1:7" ht="18.75" x14ac:dyDescent="0.3">
      <c r="A41" s="136"/>
      <c r="B41" s="136"/>
      <c r="C41" s="136"/>
      <c r="D41" s="136"/>
      <c r="E41" s="13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39"/>
  <sheetViews>
    <sheetView tabSelected="1" workbookViewId="0">
      <selection activeCell="I29" sqref="I29"/>
    </sheetView>
  </sheetViews>
  <sheetFormatPr defaultColWidth="8.85546875" defaultRowHeight="15" x14ac:dyDescent="0.25"/>
  <cols>
    <col min="1" max="1" width="64" customWidth="1"/>
    <col min="2" max="2" width="6" bestFit="1" customWidth="1"/>
    <col min="3" max="3" width="18" customWidth="1"/>
    <col min="4" max="4" width="18.85546875" bestFit="1" customWidth="1"/>
    <col min="5" max="5" width="18" customWidth="1"/>
    <col min="6" max="6" width="19.7109375" customWidth="1"/>
    <col min="8" max="8" width="14.28515625" bestFit="1" customWidth="1"/>
    <col min="9" max="9" width="30.140625" customWidth="1"/>
    <col min="10" max="10" width="18.28515625" bestFit="1" customWidth="1"/>
    <col min="11" max="11" width="17.42578125" bestFit="1" customWidth="1"/>
  </cols>
  <sheetData>
    <row r="2" spans="1:11" ht="18.75" x14ac:dyDescent="0.3">
      <c r="A2" s="136"/>
      <c r="B2" s="136"/>
      <c r="C2" s="136"/>
      <c r="D2" s="136"/>
      <c r="E2" s="136"/>
      <c r="F2" s="136"/>
    </row>
    <row r="3" spans="1:11" ht="18.75" x14ac:dyDescent="0.3">
      <c r="A3" s="4" t="s">
        <v>35</v>
      </c>
      <c r="B3" s="4"/>
      <c r="C3" s="4"/>
      <c r="D3" s="136"/>
      <c r="E3" s="136"/>
      <c r="F3" s="136"/>
    </row>
    <row r="4" spans="1:11" ht="18.75" x14ac:dyDescent="0.3">
      <c r="A4" s="4" t="s">
        <v>89</v>
      </c>
      <c r="B4" s="4"/>
      <c r="C4" s="4"/>
      <c r="D4" s="136"/>
      <c r="E4" s="136"/>
      <c r="F4" s="136"/>
    </row>
    <row r="5" spans="1:11" ht="18.75" x14ac:dyDescent="0.3">
      <c r="A5" s="4" t="s">
        <v>87</v>
      </c>
      <c r="B5" s="4"/>
      <c r="C5" s="4"/>
      <c r="D5" s="136"/>
      <c r="E5" s="136"/>
      <c r="F5" s="136"/>
    </row>
    <row r="6" spans="1:11" ht="18.75" x14ac:dyDescent="0.3">
      <c r="A6" s="234">
        <v>46112</v>
      </c>
      <c r="B6" s="136"/>
      <c r="C6" s="152">
        <v>2026</v>
      </c>
      <c r="D6" s="152">
        <v>2026</v>
      </c>
      <c r="E6" s="152">
        <v>2026</v>
      </c>
      <c r="F6" s="152">
        <v>2026</v>
      </c>
    </row>
    <row r="7" spans="1:11" ht="18.75" x14ac:dyDescent="0.3">
      <c r="A7" s="136"/>
      <c r="B7" s="4"/>
      <c r="C7" s="153">
        <v>43555</v>
      </c>
      <c r="D7" s="147">
        <v>43646</v>
      </c>
      <c r="E7" s="147">
        <v>43738</v>
      </c>
      <c r="F7" s="147">
        <v>43830</v>
      </c>
    </row>
    <row r="8" spans="1:11" ht="18.75" x14ac:dyDescent="0.3">
      <c r="A8" s="136"/>
      <c r="B8" s="136"/>
      <c r="C8" s="154"/>
      <c r="D8" s="136"/>
      <c r="E8" s="136"/>
      <c r="F8" s="136"/>
    </row>
    <row r="9" spans="1:11" ht="18.75" x14ac:dyDescent="0.3">
      <c r="A9" s="4" t="s">
        <v>90</v>
      </c>
      <c r="B9" s="4"/>
      <c r="C9" s="155"/>
      <c r="D9" s="136"/>
      <c r="E9" s="136"/>
      <c r="F9" s="136"/>
    </row>
    <row r="10" spans="1:11" ht="18.75" x14ac:dyDescent="0.3">
      <c r="A10" s="136" t="s">
        <v>91</v>
      </c>
      <c r="B10" s="136"/>
      <c r="C10" s="156">
        <v>1374860</v>
      </c>
      <c r="D10" s="76"/>
      <c r="E10" s="76"/>
      <c r="F10" s="76"/>
    </row>
    <row r="11" spans="1:11" ht="18.75" x14ac:dyDescent="0.3">
      <c r="A11" s="136" t="s">
        <v>92</v>
      </c>
      <c r="B11" s="136"/>
      <c r="C11" s="156">
        <v>-167070</v>
      </c>
      <c r="D11" s="76"/>
      <c r="E11" s="76"/>
      <c r="F11" s="76"/>
    </row>
    <row r="12" spans="1:11" ht="18.75" x14ac:dyDescent="0.3">
      <c r="A12" s="136" t="s">
        <v>93</v>
      </c>
      <c r="B12" s="136"/>
      <c r="C12" s="156">
        <v>-726810</v>
      </c>
      <c r="D12" s="76"/>
      <c r="E12" s="76"/>
      <c r="F12" s="76"/>
    </row>
    <row r="13" spans="1:11" ht="18.75" x14ac:dyDescent="0.3">
      <c r="A13" s="136" t="s">
        <v>94</v>
      </c>
      <c r="B13" s="136"/>
      <c r="C13" s="156">
        <v>3537816</v>
      </c>
      <c r="D13" s="76"/>
      <c r="E13" s="76"/>
      <c r="F13" s="76"/>
    </row>
    <row r="14" spans="1:11" ht="18.75" x14ac:dyDescent="0.3">
      <c r="A14" s="136" t="s">
        <v>95</v>
      </c>
      <c r="B14" s="136"/>
      <c r="C14" s="156">
        <v>-314102</v>
      </c>
      <c r="D14" s="76"/>
      <c r="E14" s="76"/>
      <c r="F14" s="76"/>
      <c r="I14" s="137"/>
      <c r="J14" s="76"/>
    </row>
    <row r="15" spans="1:11" ht="18.75" x14ac:dyDescent="0.3">
      <c r="A15" s="136" t="s">
        <v>96</v>
      </c>
      <c r="B15" s="136"/>
      <c r="C15" s="156">
        <v>-677083</v>
      </c>
      <c r="D15" s="76"/>
      <c r="E15" s="76"/>
      <c r="F15" s="76"/>
      <c r="I15" s="137" t="s">
        <v>105</v>
      </c>
      <c r="J15" s="76"/>
    </row>
    <row r="16" spans="1:11" ht="18.75" x14ac:dyDescent="0.3">
      <c r="A16" s="137" t="s">
        <v>110</v>
      </c>
      <c r="B16" s="137"/>
      <c r="C16" s="161">
        <f>SUM(C10:C15)</f>
        <v>3027611</v>
      </c>
      <c r="D16" s="62">
        <f>SUM(D10:D15)</f>
        <v>0</v>
      </c>
      <c r="E16" s="62">
        <f>SUM(E10:E15)</f>
        <v>0</v>
      </c>
      <c r="F16" s="62">
        <f>SUM(F10:F15)</f>
        <v>0</v>
      </c>
      <c r="I16" s="137" t="s">
        <v>106</v>
      </c>
      <c r="J16" s="76">
        <v>7243896</v>
      </c>
      <c r="K16" s="151"/>
    </row>
    <row r="17" spans="1:11" ht="18.75" x14ac:dyDescent="0.3">
      <c r="A17" s="136"/>
      <c r="B17" s="136"/>
      <c r="C17" s="156"/>
      <c r="D17" s="136"/>
      <c r="E17" s="136"/>
      <c r="F17" s="136"/>
      <c r="I17" s="137" t="s">
        <v>107</v>
      </c>
      <c r="J17" s="76">
        <v>112061149</v>
      </c>
      <c r="K17" s="137"/>
    </row>
    <row r="18" spans="1:11" ht="18.75" x14ac:dyDescent="0.3">
      <c r="A18" s="4" t="s">
        <v>97</v>
      </c>
      <c r="B18" s="4"/>
      <c r="C18" s="157"/>
      <c r="D18" s="136"/>
      <c r="E18" s="136"/>
      <c r="F18" s="136"/>
      <c r="I18" s="137" t="s">
        <v>108</v>
      </c>
      <c r="J18" s="76"/>
      <c r="K18" s="151"/>
    </row>
    <row r="19" spans="1:11" ht="18.75" x14ac:dyDescent="0.3">
      <c r="A19" s="136" t="s">
        <v>98</v>
      </c>
      <c r="B19" s="114"/>
      <c r="C19" s="156">
        <v>-301903.58</v>
      </c>
      <c r="D19" s="76"/>
      <c r="E19" s="76"/>
      <c r="F19" s="76"/>
      <c r="I19" s="137"/>
      <c r="J19" s="160"/>
      <c r="K19" s="160"/>
    </row>
    <row r="20" spans="1:11" ht="18.75" x14ac:dyDescent="0.3">
      <c r="A20" s="137" t="s">
        <v>99</v>
      </c>
      <c r="B20" s="137"/>
      <c r="C20" s="161">
        <f>SUM(C19)</f>
        <v>-301903.58</v>
      </c>
      <c r="D20" s="62">
        <f>SUM(D19)</f>
        <v>0</v>
      </c>
      <c r="E20" s="62">
        <f>SUM(E19)</f>
        <v>0</v>
      </c>
      <c r="F20" s="62">
        <f>SUM(F19)</f>
        <v>0</v>
      </c>
      <c r="J20" s="119">
        <f>SUM(J15:J19)</f>
        <v>119305045</v>
      </c>
      <c r="K20" s="119"/>
    </row>
    <row r="21" spans="1:11" ht="18.75" x14ac:dyDescent="0.3">
      <c r="A21" s="136"/>
      <c r="B21" s="136"/>
      <c r="C21" s="156"/>
      <c r="D21" s="136"/>
      <c r="E21" s="136"/>
      <c r="F21" s="136"/>
      <c r="K21" s="137"/>
    </row>
    <row r="22" spans="1:11" ht="18.75" x14ac:dyDescent="0.3">
      <c r="A22" s="4" t="s">
        <v>100</v>
      </c>
      <c r="B22" s="4"/>
      <c r="C22" s="157"/>
      <c r="D22" s="136"/>
      <c r="E22" s="136"/>
      <c r="F22" s="136"/>
    </row>
    <row r="23" spans="1:11" ht="18.75" x14ac:dyDescent="0.3">
      <c r="A23" s="136" t="s">
        <v>101</v>
      </c>
      <c r="B23" s="136"/>
      <c r="C23" s="156">
        <v>0</v>
      </c>
      <c r="D23" s="76">
        <v>0</v>
      </c>
      <c r="E23" s="76">
        <v>0</v>
      </c>
      <c r="F23" s="76">
        <v>0</v>
      </c>
      <c r="J23" s="150"/>
    </row>
    <row r="24" spans="1:11" ht="18.75" x14ac:dyDescent="0.3">
      <c r="A24" s="137" t="s">
        <v>102</v>
      </c>
      <c r="B24" s="4"/>
      <c r="C24" s="158">
        <f>SUM(C23)</f>
        <v>0</v>
      </c>
      <c r="D24" s="148">
        <f>SUM(D23)</f>
        <v>0</v>
      </c>
      <c r="E24" s="148">
        <f>SUM(E23)</f>
        <v>0</v>
      </c>
      <c r="F24" s="148">
        <f>SUM(F23)</f>
        <v>0</v>
      </c>
      <c r="J24" s="76"/>
    </row>
    <row r="25" spans="1:11" ht="18.75" x14ac:dyDescent="0.3">
      <c r="A25" s="136"/>
      <c r="B25" s="136"/>
      <c r="C25" s="156"/>
      <c r="D25" s="136"/>
      <c r="E25" s="136"/>
      <c r="F25" s="136"/>
      <c r="J25" s="142"/>
    </row>
    <row r="26" spans="1:11" ht="18.75" x14ac:dyDescent="0.3">
      <c r="A26" s="136" t="s">
        <v>103</v>
      </c>
      <c r="B26" s="136"/>
      <c r="C26" s="156">
        <f>+C16+C20+C24</f>
        <v>2725707.42</v>
      </c>
      <c r="D26" s="156">
        <f>+D16+D20+D24</f>
        <v>0</v>
      </c>
      <c r="E26" s="76">
        <f>+E16+E20+E24</f>
        <v>0</v>
      </c>
      <c r="F26" s="76">
        <f>+F16+F20+F24</f>
        <v>0</v>
      </c>
      <c r="J26" s="76"/>
    </row>
    <row r="27" spans="1:11" s="112" customFormat="1" ht="18.75" x14ac:dyDescent="0.3">
      <c r="A27" s="137"/>
      <c r="B27" s="137"/>
      <c r="C27" s="156"/>
      <c r="D27" s="76"/>
      <c r="E27" s="76"/>
      <c r="F27" s="76"/>
      <c r="I27" s="150"/>
      <c r="J27" s="150"/>
    </row>
    <row r="28" spans="1:11" s="112" customFormat="1" ht="18.75" x14ac:dyDescent="0.3">
      <c r="A28" s="137" t="s">
        <v>109</v>
      </c>
      <c r="B28" s="137"/>
      <c r="C28" s="156">
        <v>8698968</v>
      </c>
      <c r="D28" s="76"/>
      <c r="E28" s="76"/>
      <c r="F28" s="76"/>
      <c r="I28" s="150"/>
    </row>
    <row r="29" spans="1:11" ht="18.75" x14ac:dyDescent="0.3">
      <c r="A29" s="136"/>
      <c r="B29" s="136"/>
      <c r="C29" s="156"/>
      <c r="D29" s="136"/>
      <c r="E29" s="136"/>
      <c r="F29" s="136"/>
      <c r="J29" s="150"/>
    </row>
    <row r="30" spans="1:11" ht="18.75" x14ac:dyDescent="0.3">
      <c r="A30" s="136" t="s">
        <v>134</v>
      </c>
      <c r="B30" s="136"/>
      <c r="C30" s="156">
        <v>107880370</v>
      </c>
      <c r="D30" s="76"/>
      <c r="E30" s="76"/>
      <c r="F30" s="76"/>
    </row>
    <row r="31" spans="1:11" ht="18.75" x14ac:dyDescent="0.3">
      <c r="A31" s="136"/>
      <c r="B31" s="136"/>
      <c r="C31" s="156"/>
      <c r="D31" s="136"/>
      <c r="E31" s="136"/>
      <c r="F31" s="136"/>
    </row>
    <row r="32" spans="1:11" ht="19.5" thickBot="1" x14ac:dyDescent="0.35">
      <c r="A32" s="136" t="s">
        <v>152</v>
      </c>
      <c r="B32" s="136"/>
      <c r="C32" s="159">
        <f>+C26+C28+C30</f>
        <v>119305045.42</v>
      </c>
      <c r="D32" s="149">
        <f>+D26+D28+D30</f>
        <v>0</v>
      </c>
      <c r="E32" s="149">
        <f>+E26+E30+E28</f>
        <v>0</v>
      </c>
      <c r="F32" s="149">
        <f>+F26+F30+F28</f>
        <v>0</v>
      </c>
    </row>
    <row r="33" spans="1:9" ht="18.75" x14ac:dyDescent="0.3">
      <c r="A33" s="136"/>
      <c r="B33" s="136"/>
      <c r="C33" s="136"/>
      <c r="D33" s="136"/>
      <c r="E33" s="136"/>
      <c r="F33" s="136"/>
      <c r="I33" s="150"/>
    </row>
    <row r="34" spans="1:9" ht="18.75" x14ac:dyDescent="0.3">
      <c r="A34" s="136"/>
      <c r="B34" s="136"/>
      <c r="C34" s="137"/>
      <c r="D34" s="136"/>
      <c r="E34" s="136"/>
      <c r="F34" s="136"/>
    </row>
    <row r="35" spans="1:9" ht="18.75" x14ac:dyDescent="0.3">
      <c r="C35" s="76">
        <f>+J20</f>
        <v>119305045</v>
      </c>
      <c r="D35" s="76"/>
      <c r="E35" s="76"/>
      <c r="F35" s="76"/>
      <c r="H35" s="248"/>
    </row>
    <row r="36" spans="1:9" ht="18.75" x14ac:dyDescent="0.3">
      <c r="C36" s="76"/>
    </row>
    <row r="37" spans="1:9" ht="18.75" x14ac:dyDescent="0.3">
      <c r="B37" s="137" t="s">
        <v>104</v>
      </c>
      <c r="C37" s="221">
        <f>+C32-C35</f>
        <v>0.42000000178813934</v>
      </c>
      <c r="D37" s="252">
        <f>+D32-D35</f>
        <v>0</v>
      </c>
      <c r="E37" s="221">
        <f t="shared" ref="E37:F37" si="0">+E32-E35</f>
        <v>0</v>
      </c>
      <c r="F37" s="249">
        <f t="shared" si="0"/>
        <v>0</v>
      </c>
    </row>
    <row r="38" spans="1:9" ht="18.75" x14ac:dyDescent="0.3">
      <c r="C38" s="137"/>
    </row>
    <row r="39" spans="1:9" ht="18.75" x14ac:dyDescent="0.3">
      <c r="C39" s="137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Deposits</vt:lpstr>
      <vt:lpstr>Loans</vt:lpstr>
      <vt:lpstr>Operational results</vt:lpstr>
      <vt:lpstr>P &amp; L</vt:lpstr>
      <vt:lpstr>Balance Sheet</vt:lpstr>
      <vt:lpstr>CashFlows</vt:lpstr>
      <vt:lpstr>'Balance Sheet'!Print_Area</vt:lpstr>
      <vt:lpstr>CashFlows!Print_Area</vt:lpstr>
      <vt:lpstr>Deposits!Print_Area</vt:lpstr>
      <vt:lpstr>Loans!Print_Area</vt:lpstr>
      <vt:lpstr>'Operational results'!Print_Area</vt:lpstr>
      <vt:lpstr>'P &amp; 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Siose</dc:creator>
  <cp:lastModifiedBy>Manager Finance</cp:lastModifiedBy>
  <cp:lastPrinted>2026-06-08T02:39:54Z</cp:lastPrinted>
  <dcterms:created xsi:type="dcterms:W3CDTF">2019-02-25T20:46:45Z</dcterms:created>
  <dcterms:modified xsi:type="dcterms:W3CDTF">2026-06-08T03:08:19Z</dcterms:modified>
</cp:coreProperties>
</file>